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20610" windowHeight="11640" activeTab="0"/>
  </bookViews>
  <sheets>
    <sheet name="Uvod" sheetId="1" r:id="rId1"/>
    <sheet name="Medianovy test" sheetId="2" r:id="rId2"/>
    <sheet name="Znamenkovy test" sheetId="3" r:id="rId3"/>
    <sheet name="Mann-Whitneyuv test" sheetId="4" r:id="rId4"/>
    <sheet name="Kolm.-Smir. test jednovyber" sheetId="5" r:id="rId5"/>
    <sheet name="Kolm.-Smir. test dvouvyber" sheetId="6" r:id="rId6"/>
  </sheets>
  <definedNames/>
  <calcPr fullCalcOnLoad="1"/>
</workbook>
</file>

<file path=xl/comments2.xml><?xml version="1.0" encoding="utf-8"?>
<comments xmlns="http://schemas.openxmlformats.org/spreadsheetml/2006/main">
  <authors>
    <author>Petr Ponizil</author>
  </authors>
  <commentList>
    <comment ref="K2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1) Zkopírovat data do jednoho sloupce a seřadit podle velikosti.
2) Spočítat počet hodnot menších než testovaný medián (označil jsem je tučně). m=32</t>
        </r>
      </text>
    </comment>
    <comment ref="Q6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4) Z &gt; Z(0.05)
Zamítáme nulovou hypotézu (na hladině významnosti 0.05) a přijímám alternativní hypotézu: Medián souboru není roven 42.8.</t>
        </r>
      </text>
    </comment>
    <comment ref="Q5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3) Nulová hypotéza H0:
Medián souboru je roven 42.8 </t>
        </r>
      </text>
    </comment>
    <comment ref="Q7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5) Z &lt; Z(0.01)
Nezamítáme nulovou hypotázu (na hladině významnosti 0.01).</t>
        </r>
      </text>
    </comment>
  </commentList>
</comments>
</file>

<file path=xl/comments3.xml><?xml version="1.0" encoding="utf-8"?>
<comments xmlns="http://schemas.openxmlformats.org/spreadsheetml/2006/main">
  <authors>
    <author>Petr Ponizil</author>
  </authors>
  <commentList>
    <comment ref="K10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2) Nulové rozdíly vyřadíme.</t>
        </r>
      </text>
    </comment>
    <comment ref="K3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1) Spočítat rozdíly pro stejnou kulturu na různých površích.
</t>
        </r>
      </text>
    </comment>
    <comment ref="K8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3) Spočítáme počet záporných hodnot. m = 1</t>
        </r>
      </text>
    </comment>
    <comment ref="Q6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4) Nulová hypotéza H0:
Medián souboru je roven nule (kladných hodnot je stejně jako záporných)</t>
        </r>
      </text>
    </comment>
    <comment ref="Q7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5) Z &gt;  Z(0.05)
Zamítáme nulovou hypotézu (na hladině významnosti 0.05) a přijímám alternativní hypotézu: Růst bakterií na 1. a 2. povrchu se liší.</t>
        </r>
      </text>
    </comment>
    <comment ref="Q8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6) Z &lt; Z(0.01)
Nezamítáme nulovou hypotázu (na hladině významnosti 0.01).</t>
        </r>
      </text>
    </comment>
  </commentList>
</comments>
</file>

<file path=xl/comments4.xml><?xml version="1.0" encoding="utf-8"?>
<comments xmlns="http://schemas.openxmlformats.org/spreadsheetml/2006/main">
  <authors>
    <author>Petr Ponizil</author>
  </authors>
  <commentList>
    <comment ref="L7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spojíme oba výběry a data z prvního označíme "a", data z druhého "b"</t>
        </r>
      </text>
    </comment>
    <comment ref="Q7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přiřadíme seřazeným hodnotám pořadová čísla</t>
        </r>
      </text>
    </comment>
    <comment ref="V40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sečteme pořadová čísla pro výběr  "b" . Dostali jsme hodnotu W2.</t>
        </r>
      </text>
    </comment>
    <comment ref="V26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sečteme pořadová čísla pro výběr  "a" . Dostali jsme hodnotu W1.
</t>
        </r>
      </text>
    </comment>
    <comment ref="O7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seřadíme oba sloupce  podle hodnot v "O"</t>
        </r>
      </text>
    </comment>
    <comment ref="T7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seřadíme oba sloupce  podle výběru v "T"</t>
        </r>
      </text>
    </comment>
    <comment ref="X11" authorId="0">
      <text>
        <r>
          <rPr>
            <b/>
            <sz val="8"/>
            <rFont val="Tahoma"/>
            <family val="0"/>
          </rPr>
          <t xml:space="preserve">Petr Ponizil:
</t>
        </r>
        <r>
          <rPr>
            <sz val="8"/>
            <rFont val="Tahoma"/>
            <family val="2"/>
          </rPr>
          <t>všimněte si, že hodnoty Z1 a Z2 se liší jen znaménkem. Proto v praxi stačí spočítat jen jednu z nich.</t>
        </r>
      </text>
    </comment>
    <comment ref="X14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Testovací kritérium Z1 (nebo Z2) je menší než kriticné kodnota. Nulovou hypotézu nemůžeme zamítnout, mezi mediány výběrů jsme nenašli rozdíl.
Všimněte si, že výběry se výrazně liší - výběr "a" obsahuje čísla od 0 do 10, výběr "b" od 4.5 do 5.5.  Mann-Whitneyův pořadový test testuje rozdíl mediánů a ty se neliší.
Pokud bychom chtěli testovat celá rozdělení, museli bychom použít Kolmogorovův-Smirnovův test.</t>
        </r>
      </text>
    </comment>
    <comment ref="L6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Výpočet je pro lepší pochopení rozdělen do tří kroků. V praxi budete mít jeden sloupec čísel a tomu nejdřív přiřadíte značku výběru jako v prvním kroku, pak seřadíte podle  hodnot jako ve druhém kroku a nakonec seřadíte podle značky výběru jako ve třetím kroku.</t>
        </r>
      </text>
    </comment>
  </commentList>
</comments>
</file>

<file path=xl/comments5.xml><?xml version="1.0" encoding="utf-8"?>
<comments xmlns="http://schemas.openxmlformats.org/spreadsheetml/2006/main">
  <authors>
    <author>Petr Ponizil</author>
  </authors>
  <commentList>
    <comment ref="K3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1) Zkopírovat data do jednoho sloupce a seřadit podle velikosti.</t>
        </r>
      </text>
    </comment>
    <comment ref="L3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2) Očíslovat seřazené hodnoty. od 1
</t>
        </r>
      </text>
    </comment>
    <comment ref="M3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3) Pořadové číslo vydělit počtem hodnot. Tak získáme kumulativní četnosti. 
Ve sloupci K tak máme hodnoty x, ve sloupci M kumulativní četnosti.</t>
        </r>
      </text>
    </comment>
    <comment ref="N3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4) Funkce 
=NORMDIST(K3;70.2;21.1;1)
vrací distribuční funkci normálního rozdělení se střední hodnotou 70.2 a směrodatnou odchylkou 21.1. To jsou teoretické kumulaticní četnosti.</t>
        </r>
      </text>
    </comment>
    <comment ref="R3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6) Testovvacím kritériem je maximální rozdíl mezi teoretickou a experimentální kumulativní relativní četností.</t>
        </r>
      </text>
    </comment>
    <comment ref="R5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7) Kritická hodnota pro hladinu významnosti alfa = 0.01 je menší něž testovací kritétium. Nulovou hypotézu můžeme zamítnout a přijmout alternativná hypotézu: "Experimentální hodnoty nemají normální rozdělení se střední hodnotou 70.2 a směrodatnou odchylkou 21.1".</t>
        </r>
      </text>
    </comment>
    <comment ref="Q3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5) Testujeme nulovou hypotézu, že testovaný výběr odpovídá 
zvolenému teoretickému rozdělení</t>
        </r>
      </text>
    </comment>
    <comment ref="V24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8) Toto už není přímo v zadání příkladu, ale měli byste dokázat i interpretovat distribuční funkci.
a) Červená čára odpovídá normálnímu rozdělení se střední hodnotou i mediánem kolem 70. 
b) Modrá čára jsou experimentální data. Medián je někde u 90.  Středná hodnota je vyšší než předepsaných 70.2. Experimentální distribuční funkce je skoro přímková. Vypadá to jako by experimentální data měla spíš rovnoměrné rozdělení.</t>
        </r>
      </text>
    </comment>
  </commentList>
</comments>
</file>

<file path=xl/comments6.xml><?xml version="1.0" encoding="utf-8"?>
<comments xmlns="http://schemas.openxmlformats.org/spreadsheetml/2006/main">
  <authors>
    <author>Petr Ponizil</author>
  </authors>
  <commentList>
    <comment ref="K3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1) Zkopírovat data 1. výběru do jednoho sloupce.</t>
        </r>
      </text>
    </comment>
    <comment ref="L3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2) Zkopírovat data 2. výběru do druhého sloupce.</t>
        </r>
      </text>
    </comment>
    <comment ref="M3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3) Minimální hodnota dat je 3.6, maximální 14.6.
Sestrojíme stupnici pokrývající celý rozsah od 3 do 15 s rozumným krokem aby stupnice měla víc hodnot než výběry (třeba krok 0.5, ale dal by se použít i 0.25 nebo 0.2)</t>
        </r>
      </text>
    </comment>
    <comment ref="N3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4) Absolutní kumulativní četnosti pro 1. výběr.</t>
        </r>
      </text>
    </comment>
    <comment ref="O3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5) Absolutní kumulativní četnosti pro 2. výběr.</t>
        </r>
      </text>
    </comment>
    <comment ref="N18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6) Z prezentace zkopírujte funkci
=COUNTIF(výběr;CONCATENATE("&lt;";x))
výběr je oblast ve které jsou hodnoty - v našem případě K$4:k$23 (nezapomeňte na dolary u čísla řádku)
x je hodnotaze sloupce M - v našem případě $M18. 
Funkce vrátí počet hodnot z 1. výběru, které jsou menší než 10 (M18), tedy absolutní kumulativní četnost.</t>
        </r>
      </text>
    </comment>
    <comment ref="P3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7) Relativní kumulativní četnost 1. výběru dostaneme jako absolunní kumulatovní četnost vydělenou počtem hodnot v 1. výběru.</t>
        </r>
      </text>
    </comment>
    <comment ref="Q3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8) Relativní kumulativní četnost 2. výběru dostaneme jako absolunní kumulatovní četnost vydělenou počtem hodnot v 2
. výběru.</t>
        </r>
      </text>
    </comment>
    <comment ref="T4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9) Testujeme nulovou hypotézu, že oba výběry mají stejné rozdělení pravděpodobnosti.</t>
        </r>
      </text>
    </comment>
    <comment ref="U4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10) Testovvacím kritériem je maximální rozdíl mezi  relativními kumulativními četnostmi.</t>
        </r>
      </text>
    </comment>
    <comment ref="U5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11) Kritická hodnota pro hladinu významnosti alfa = 0.05 je větší něž testovací kritétium. Nulovou hypotézu nemůžeme zamítnout.
Nepodařilo se nám prokázat rozdíl mezi výběry.
Testování na hladině alfa = 0.01 je zbytečné.</t>
        </r>
      </text>
    </comment>
    <comment ref="V30" authorId="0">
      <text>
        <r>
          <rPr>
            <b/>
            <sz val="8"/>
            <rFont val="Tahoma"/>
            <family val="0"/>
          </rPr>
          <t>Petr Ponizil:</t>
        </r>
        <r>
          <rPr>
            <sz val="8"/>
            <rFont val="Tahoma"/>
            <family val="0"/>
          </rPr>
          <t xml:space="preserve">
12) Opět zkusíme interpretovat distribuční funkce.
a) Obe funkce by mohluy odpovídat normálnímu rozdělení (symetrické, nejdřív pozvolný náběh, pak prudké stoupání a nakonec mírně k 1).
b) Modrá čára - 1. výběr má vyšší průměr a menší směrodatnou odchylku než červená.
Ale rozdíly jsou statisticky nevýznamné.</t>
        </r>
      </text>
    </comment>
  </commentList>
</comments>
</file>

<file path=xl/sharedStrings.xml><?xml version="1.0" encoding="utf-8"?>
<sst xmlns="http://schemas.openxmlformats.org/spreadsheetml/2006/main" count="174" uniqueCount="63">
  <si>
    <t>10) Tabulka obsahuje velikosti prachových zrnek v um. Velikost prachových zrnek nemá normální rozdělení.</t>
  </si>
  <si>
    <t>Rozhodněte, zda medián velikosti zrnek může být 42.8</t>
  </si>
  <si>
    <t>m =</t>
  </si>
  <si>
    <t>počet hodnot menších než c:</t>
  </si>
  <si>
    <t>celkový počet hodnot:</t>
  </si>
  <si>
    <t xml:space="preserve">n = </t>
  </si>
  <si>
    <t xml:space="preserve">Z = </t>
  </si>
  <si>
    <t>testovací kritérium:</t>
  </si>
  <si>
    <t>Kritická hodnota (alfa=0.05)</t>
  </si>
  <si>
    <t xml:space="preserve">Z(0.05) = </t>
  </si>
  <si>
    <t>Kritická hodnota (alfa=0.01)</t>
  </si>
  <si>
    <t xml:space="preserve">Z(0.01) = </t>
  </si>
  <si>
    <t xml:space="preserve">10) Na dva různé antibakteriální povrchy bylo aplikováno 10 bakteriálních kultur. </t>
  </si>
  <si>
    <t>č. kultury</t>
  </si>
  <si>
    <t>1. povrch</t>
  </si>
  <si>
    <t>2. povrch</t>
  </si>
  <si>
    <t>rozdil</t>
  </si>
  <si>
    <t>V tabulce je pokrytí povrchu bakteriemi. Předpokládáme, že plochy pokrytí nemají normální rozdělení.</t>
  </si>
  <si>
    <t>počet záporných hodnot:</t>
  </si>
  <si>
    <t>celkový počet nenulových hodnot:</t>
  </si>
  <si>
    <t>10) Ověřte zda čísla v tabulce mají normální rozdělení se střední hodnotou 70.2 a směrodatnou odchylkou 21.1.</t>
  </si>
  <si>
    <t>Nápověda: Použijte Kolmogorovův-Smirnovův test.</t>
  </si>
  <si>
    <t>x</t>
  </si>
  <si>
    <t>i</t>
  </si>
  <si>
    <t>exper f(x)</t>
  </si>
  <si>
    <t>teor f(x)</t>
  </si>
  <si>
    <t>D1 =</t>
  </si>
  <si>
    <t>D1,0.05 =</t>
  </si>
  <si>
    <t>10) Ověřte, jestli dva výběry pochází ze stejného základního souboru (mají stejné rozdělení).</t>
  </si>
  <si>
    <t>1. výběr</t>
  </si>
  <si>
    <t>2. výběr</t>
  </si>
  <si>
    <t>x1</t>
  </si>
  <si>
    <t>x2</t>
  </si>
  <si>
    <t>f(x1)</t>
  </si>
  <si>
    <t>AKČ x1</t>
  </si>
  <si>
    <t>AKČ x2</t>
  </si>
  <si>
    <t>f(x2)</t>
  </si>
  <si>
    <t>rozdíl</t>
  </si>
  <si>
    <t xml:space="preserve">D2 = </t>
  </si>
  <si>
    <t>D2,0.05</t>
  </si>
  <si>
    <t>Komentované příklady k neparametrickým metodám.</t>
  </si>
  <si>
    <t>Petr Ponížil</t>
  </si>
  <si>
    <t>Zjistěte, zda se povrchy liší.</t>
  </si>
  <si>
    <t>D1,0.01 =</t>
  </si>
  <si>
    <t>výběr a</t>
  </si>
  <si>
    <t>výběr b</t>
  </si>
  <si>
    <t>1. krok</t>
  </si>
  <si>
    <t>2. krok</t>
  </si>
  <si>
    <t>3. krok</t>
  </si>
  <si>
    <t>veličina</t>
  </si>
  <si>
    <t>hodnota</t>
  </si>
  <si>
    <t>a</t>
  </si>
  <si>
    <t>W1</t>
  </si>
  <si>
    <t>W2</t>
  </si>
  <si>
    <t>n1</t>
  </si>
  <si>
    <t>n2</t>
  </si>
  <si>
    <t>Z1</t>
  </si>
  <si>
    <t>Z2</t>
  </si>
  <si>
    <t>b</t>
  </si>
  <si>
    <t>Z_krit(0.05)</t>
  </si>
  <si>
    <t>Otestujte, zda dva výběry maji stejný medián.</t>
  </si>
  <si>
    <t>verze 0.91</t>
  </si>
  <si>
    <t>Na pěti následujících listech jsou příklady k pěti neparametrickým metodám v z poslední přednášky. Měly by sloužit k samostudiu místo posledního semináře. Jsou to konkrétní příklady z databáze příkladů ke klasifikovanému zápočtu. Protože jsou dost podrobně okomentované, věřím, že by mohly k pochopení metod stačit. Kdyby někdo potřeboval něco dovysvětlit, může se ke mně přihlásit na konzultaci. Nechoďte prosím příklady k neparametrickým metodám konzultovat za Evou Kutálkovou, má toho i tak dost.
Je to první verze a mohou v ná být chyby, budu to ještě důkladně procházet. Pokud mne upozorníte na nejasnosti nebo chyby, budu rád.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</si>
</sst>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sz val="8.5"/>
      <name val="Arial"/>
      <family val="0"/>
    </font>
    <font>
      <sz val="8.75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975"/>
          <c:w val="0.95475"/>
          <c:h val="0.9605"/>
        </c:manualLayout>
      </c:layout>
      <c:scatterChart>
        <c:scatterStyle val="line"/>
        <c:varyColors val="0"/>
        <c:ser>
          <c:idx val="0"/>
          <c:order val="0"/>
          <c:tx>
            <c:strRef>
              <c:f>'Kolm.-Smir. test jednovyber'!$M$2</c:f>
              <c:strCache>
                <c:ptCount val="1"/>
                <c:pt idx="0">
                  <c:v>exper 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'Kolm.-Smir. test jednovyber'!$K$3:$K$52</c:f>
              <c:numCache/>
            </c:numRef>
          </c:xVal>
          <c:yVal>
            <c:numRef>
              <c:f>'Kolm.-Smir. test jednovyber'!$M$3:$M$52</c:f>
              <c:numCache/>
            </c:numRef>
          </c:yVal>
          <c:smooth val="0"/>
        </c:ser>
        <c:ser>
          <c:idx val="1"/>
          <c:order val="1"/>
          <c:tx>
            <c:strRef>
              <c:f>'Kolm.-Smir. test jednovyber'!$N$2</c:f>
              <c:strCache>
                <c:ptCount val="1"/>
                <c:pt idx="0">
                  <c:v>teor 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'Kolm.-Smir. test jednovyber'!$K$3:$K$52</c:f>
              <c:numCache/>
            </c:numRef>
          </c:xVal>
          <c:yVal>
            <c:numRef>
              <c:f>'Kolm.-Smir. test jednovyber'!$N$3:$N$52</c:f>
              <c:numCache/>
            </c:numRef>
          </c:yVal>
          <c:smooth val="0"/>
        </c:ser>
        <c:axId val="37020632"/>
        <c:axId val="64750233"/>
      </c:scatterChart>
      <c:valAx>
        <c:axId val="37020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50233"/>
        <c:crosses val="autoZero"/>
        <c:crossBetween val="midCat"/>
        <c:dispUnits/>
      </c:valAx>
      <c:valAx>
        <c:axId val="647502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20632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7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025"/>
          <c:w val="0.90425"/>
          <c:h val="0.9595"/>
        </c:manualLayout>
      </c:layout>
      <c:scatterChart>
        <c:scatterStyle val="line"/>
        <c:varyColors val="0"/>
        <c:ser>
          <c:idx val="0"/>
          <c:order val="0"/>
          <c:tx>
            <c:strRef>
              <c:f>'Kolm.-Smir. test dvouvyber'!$P$3</c:f>
              <c:strCache>
                <c:ptCount val="1"/>
                <c:pt idx="0">
                  <c:v>f(x1)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'Kolm.-Smir. test dvouvyber'!$M$4:$M$28</c:f>
              <c:numCache/>
            </c:numRef>
          </c:xVal>
          <c:yVal>
            <c:numRef>
              <c:f>'Kolm.-Smir. test dvouvyber'!$P$4:$P$28</c:f>
              <c:numCache/>
            </c:numRef>
          </c:yVal>
          <c:smooth val="0"/>
        </c:ser>
        <c:ser>
          <c:idx val="1"/>
          <c:order val="1"/>
          <c:tx>
            <c:strRef>
              <c:f>'Kolm.-Smir. test dvouvyber'!$Q$3</c:f>
              <c:strCache>
                <c:ptCount val="1"/>
                <c:pt idx="0">
                  <c:v>f(x2)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'Kolm.-Smir. test dvouvyber'!$M$4:$M$28</c:f>
              <c:numCache/>
            </c:numRef>
          </c:xVal>
          <c:yVal>
            <c:numRef>
              <c:f>'Kolm.-Smir. test dvouvyber'!$Q$4:$Q$28</c:f>
              <c:numCache/>
            </c:numRef>
          </c:yVal>
          <c:smooth val="0"/>
        </c:ser>
        <c:axId val="45881186"/>
        <c:axId val="10277491"/>
      </c:scatterChart>
      <c:valAx>
        <c:axId val="4588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77491"/>
        <c:crosses val="autoZero"/>
        <c:crossBetween val="midCat"/>
        <c:dispUnits/>
      </c:valAx>
      <c:valAx>
        <c:axId val="102774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811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5"/>
          <c:y val="0.05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23</xdr:row>
      <xdr:rowOff>28575</xdr:rowOff>
    </xdr:from>
    <xdr:to>
      <xdr:col>21</xdr:col>
      <xdr:colOff>342900</xdr:colOff>
      <xdr:row>53</xdr:row>
      <xdr:rowOff>66675</xdr:rowOff>
    </xdr:to>
    <xdr:graphicFrame>
      <xdr:nvGraphicFramePr>
        <xdr:cNvPr id="1" name="Chart 9"/>
        <xdr:cNvGraphicFramePr/>
      </xdr:nvGraphicFramePr>
      <xdr:xfrm>
        <a:off x="6219825" y="3752850"/>
        <a:ext cx="69246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29</xdr:row>
      <xdr:rowOff>19050</xdr:rowOff>
    </xdr:from>
    <xdr:to>
      <xdr:col>21</xdr:col>
      <xdr:colOff>409575</xdr:colOff>
      <xdr:row>58</xdr:row>
      <xdr:rowOff>114300</xdr:rowOff>
    </xdr:to>
    <xdr:graphicFrame>
      <xdr:nvGraphicFramePr>
        <xdr:cNvPr id="1" name="Chart 13"/>
        <xdr:cNvGraphicFramePr/>
      </xdr:nvGraphicFramePr>
      <xdr:xfrm>
        <a:off x="5343525" y="4714875"/>
        <a:ext cx="78676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workbookViewId="0" topLeftCell="A1">
      <selection activeCell="A53" sqref="A53"/>
    </sheetView>
  </sheetViews>
  <sheetFormatPr defaultColWidth="9.140625" defaultRowHeight="12.75"/>
  <cols>
    <col min="1" max="1" width="134.7109375" style="0" customWidth="1"/>
  </cols>
  <sheetData>
    <row r="1" ht="23.25" customHeight="1">
      <c r="A1" s="7" t="s">
        <v>40</v>
      </c>
    </row>
    <row r="2" ht="18.75" customHeight="1">
      <c r="A2" s="10" t="s">
        <v>61</v>
      </c>
    </row>
    <row r="4" ht="81" customHeight="1">
      <c r="A4" s="8" t="s">
        <v>62</v>
      </c>
    </row>
    <row r="6" ht="15">
      <c r="A6" s="9" t="s">
        <v>41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C59" sqref="C59"/>
    </sheetView>
  </sheetViews>
  <sheetFormatPr defaultColWidth="9.140625" defaultRowHeight="12.75"/>
  <cols>
    <col min="10" max="10" width="9.140625" style="1" customWidth="1"/>
  </cols>
  <sheetData>
    <row r="1" ht="12.75">
      <c r="A1" t="s">
        <v>0</v>
      </c>
    </row>
    <row r="2" spans="1:11" ht="12.75">
      <c r="A2" t="s">
        <v>1</v>
      </c>
      <c r="K2" s="2">
        <v>0.01</v>
      </c>
    </row>
    <row r="3" spans="1:17" ht="12.75">
      <c r="A3">
        <v>28.83</v>
      </c>
      <c r="B3">
        <v>1.4</v>
      </c>
      <c r="C3">
        <v>8.29</v>
      </c>
      <c r="D3">
        <v>92.62</v>
      </c>
      <c r="E3">
        <v>101.9</v>
      </c>
      <c r="K3" s="2">
        <v>1.4</v>
      </c>
      <c r="M3" t="s">
        <v>3</v>
      </c>
      <c r="P3" t="s">
        <v>2</v>
      </c>
      <c r="Q3">
        <v>32</v>
      </c>
    </row>
    <row r="4" spans="1:17" ht="12.75">
      <c r="A4">
        <v>28.36</v>
      </c>
      <c r="B4">
        <v>23.66</v>
      </c>
      <c r="C4">
        <v>5.83</v>
      </c>
      <c r="D4">
        <v>6.39</v>
      </c>
      <c r="E4">
        <v>59.85</v>
      </c>
      <c r="K4" s="2">
        <v>3.03</v>
      </c>
      <c r="M4" t="s">
        <v>4</v>
      </c>
      <c r="P4" t="s">
        <v>5</v>
      </c>
      <c r="Q4">
        <v>50</v>
      </c>
    </row>
    <row r="5" spans="1:17" ht="12.75">
      <c r="A5">
        <v>10.56</v>
      </c>
      <c r="B5">
        <v>11.1</v>
      </c>
      <c r="C5">
        <v>14.41</v>
      </c>
      <c r="D5">
        <v>22.98</v>
      </c>
      <c r="E5">
        <v>3.03</v>
      </c>
      <c r="K5" s="2">
        <v>4.21</v>
      </c>
      <c r="M5" t="s">
        <v>7</v>
      </c>
      <c r="P5" t="s">
        <v>6</v>
      </c>
      <c r="Q5" s="3">
        <f>ABS(2*Q3-Q4)/SQRT(Q4)</f>
        <v>1.979898987322333</v>
      </c>
    </row>
    <row r="6" spans="1:17" ht="12.75">
      <c r="A6">
        <v>0.01</v>
      </c>
      <c r="B6">
        <v>69.62</v>
      </c>
      <c r="C6">
        <v>24.51</v>
      </c>
      <c r="D6">
        <v>89.76</v>
      </c>
      <c r="E6">
        <v>97.72</v>
      </c>
      <c r="K6" s="2">
        <v>5.83</v>
      </c>
      <c r="M6" t="s">
        <v>8</v>
      </c>
      <c r="P6" t="s">
        <v>9</v>
      </c>
      <c r="Q6" s="3">
        <f>NORMSINV(0.975)</f>
        <v>1.9599627874084047</v>
      </c>
    </row>
    <row r="7" spans="1:17" ht="12.75">
      <c r="A7">
        <v>42.53</v>
      </c>
      <c r="B7">
        <v>36.82</v>
      </c>
      <c r="C7">
        <v>18.88</v>
      </c>
      <c r="D7">
        <v>4.21</v>
      </c>
      <c r="E7">
        <v>62.34</v>
      </c>
      <c r="K7" s="2">
        <v>6.39</v>
      </c>
      <c r="M7" t="s">
        <v>10</v>
      </c>
      <c r="P7" t="s">
        <v>11</v>
      </c>
      <c r="Q7" s="3">
        <f>NORMSINV(0.995)</f>
        <v>2.575831337758588</v>
      </c>
    </row>
    <row r="8" spans="1:11" ht="12.75">
      <c r="A8">
        <v>57.74</v>
      </c>
      <c r="B8">
        <v>55.77</v>
      </c>
      <c r="C8">
        <v>105.6</v>
      </c>
      <c r="D8">
        <v>47.39</v>
      </c>
      <c r="E8">
        <v>42.07</v>
      </c>
      <c r="K8" s="2">
        <v>7.84</v>
      </c>
    </row>
    <row r="9" spans="1:11" ht="12.75">
      <c r="A9">
        <v>26.56</v>
      </c>
      <c r="B9">
        <v>32.95</v>
      </c>
      <c r="C9">
        <v>33.79</v>
      </c>
      <c r="D9">
        <v>21.38</v>
      </c>
      <c r="E9">
        <v>62.05</v>
      </c>
      <c r="K9" s="2">
        <v>8.29</v>
      </c>
    </row>
    <row r="10" spans="1:11" ht="12.75">
      <c r="A10">
        <v>76.57</v>
      </c>
      <c r="B10">
        <v>51.61</v>
      </c>
      <c r="C10">
        <v>8.44</v>
      </c>
      <c r="D10">
        <v>71.09</v>
      </c>
      <c r="E10">
        <v>7.84</v>
      </c>
      <c r="K10" s="2">
        <v>8.44</v>
      </c>
    </row>
    <row r="11" spans="1:11" ht="12.75">
      <c r="A11">
        <v>89.71</v>
      </c>
      <c r="B11">
        <v>15.77</v>
      </c>
      <c r="C11">
        <v>22.18</v>
      </c>
      <c r="D11">
        <v>60.49</v>
      </c>
      <c r="E11">
        <v>28.54</v>
      </c>
      <c r="K11" s="2">
        <v>9.9</v>
      </c>
    </row>
    <row r="12" spans="1:11" ht="12.75">
      <c r="A12">
        <v>51.88</v>
      </c>
      <c r="B12">
        <v>19.26</v>
      </c>
      <c r="C12">
        <v>15.1</v>
      </c>
      <c r="D12">
        <v>9.9</v>
      </c>
      <c r="E12">
        <v>39.61</v>
      </c>
      <c r="K12" s="2">
        <v>10.56</v>
      </c>
    </row>
    <row r="13" ht="12.75">
      <c r="K13" s="2">
        <v>11.1</v>
      </c>
    </row>
    <row r="14" ht="12.75">
      <c r="K14" s="2">
        <v>14.41</v>
      </c>
    </row>
    <row r="15" ht="12.75">
      <c r="K15" s="2">
        <v>15.1</v>
      </c>
    </row>
    <row r="16" ht="12.75">
      <c r="K16" s="2">
        <v>15.77</v>
      </c>
    </row>
    <row r="17" ht="12.75">
      <c r="K17" s="2">
        <v>18.88</v>
      </c>
    </row>
    <row r="18" ht="12.75">
      <c r="K18" s="2">
        <v>19.26</v>
      </c>
    </row>
    <row r="19" ht="12.75">
      <c r="K19" s="2">
        <v>21.38</v>
      </c>
    </row>
    <row r="20" ht="12.75">
      <c r="K20" s="2">
        <v>22.18</v>
      </c>
    </row>
    <row r="21" ht="12.75">
      <c r="K21" s="2">
        <v>22.98</v>
      </c>
    </row>
    <row r="22" ht="12.75">
      <c r="K22" s="2">
        <v>23.66</v>
      </c>
    </row>
    <row r="23" ht="12.75">
      <c r="K23" s="2">
        <v>24.51</v>
      </c>
    </row>
    <row r="24" ht="12.75">
      <c r="K24" s="2">
        <v>26.56</v>
      </c>
    </row>
    <row r="25" ht="12.75">
      <c r="K25" s="2">
        <v>28.36</v>
      </c>
    </row>
    <row r="26" ht="12.75">
      <c r="K26" s="2">
        <v>28.54</v>
      </c>
    </row>
    <row r="27" ht="12.75">
      <c r="K27" s="2">
        <v>28.83</v>
      </c>
    </row>
    <row r="28" ht="12.75">
      <c r="K28" s="2">
        <v>32.95</v>
      </c>
    </row>
    <row r="29" ht="12.75">
      <c r="K29" s="2">
        <v>33.79</v>
      </c>
    </row>
    <row r="30" ht="12.75">
      <c r="K30" s="2">
        <v>36.82</v>
      </c>
    </row>
    <row r="31" ht="12.75">
      <c r="K31" s="2">
        <v>39.61</v>
      </c>
    </row>
    <row r="32" ht="12.75">
      <c r="K32" s="2">
        <v>42.07</v>
      </c>
    </row>
    <row r="33" ht="12.75">
      <c r="K33" s="2">
        <v>42.53</v>
      </c>
    </row>
    <row r="34" ht="12.75">
      <c r="K34">
        <v>47.39</v>
      </c>
    </row>
    <row r="35" ht="12.75">
      <c r="K35">
        <v>51.61</v>
      </c>
    </row>
    <row r="36" ht="12.75">
      <c r="K36">
        <v>51.88</v>
      </c>
    </row>
    <row r="37" ht="12.75">
      <c r="K37">
        <v>55.77</v>
      </c>
    </row>
    <row r="38" ht="12.75">
      <c r="K38">
        <v>57.74</v>
      </c>
    </row>
    <row r="39" ht="12.75">
      <c r="K39">
        <v>59.85</v>
      </c>
    </row>
    <row r="40" ht="12.75">
      <c r="K40">
        <v>60.49</v>
      </c>
    </row>
    <row r="41" ht="12.75">
      <c r="K41">
        <v>62.05</v>
      </c>
    </row>
    <row r="42" ht="12.75">
      <c r="K42">
        <v>62.34</v>
      </c>
    </row>
    <row r="43" ht="12.75">
      <c r="K43">
        <v>69.62</v>
      </c>
    </row>
    <row r="44" ht="12.75">
      <c r="K44">
        <v>71.09</v>
      </c>
    </row>
    <row r="45" ht="12.75">
      <c r="K45">
        <v>76.57</v>
      </c>
    </row>
    <row r="46" ht="12.75">
      <c r="K46">
        <v>84.21</v>
      </c>
    </row>
    <row r="47" ht="12.75">
      <c r="K47">
        <v>89.71</v>
      </c>
    </row>
    <row r="48" ht="12.75">
      <c r="K48">
        <v>89.76</v>
      </c>
    </row>
    <row r="49" ht="12.75">
      <c r="K49">
        <v>92.62</v>
      </c>
    </row>
    <row r="50" ht="12.75">
      <c r="K50">
        <v>97.72</v>
      </c>
    </row>
    <row r="51" ht="12.75">
      <c r="K51">
        <v>101.9</v>
      </c>
    </row>
    <row r="52" ht="12.75">
      <c r="K52">
        <v>105.6</v>
      </c>
    </row>
  </sheetData>
  <printOptions/>
  <pageMargins left="0.75" right="0.75" top="1" bottom="1" header="0.4921259845" footer="0.4921259845"/>
  <pageSetup horizontalDpi="600" verticalDpi="600" orientation="portrait" paperSize="9" r:id="rId4"/>
  <legacyDrawing r:id="rId3"/>
  <oleObjects>
    <oleObject progId="Equation.3" shapeId="111249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3" sqref="A3"/>
    </sheetView>
  </sheetViews>
  <sheetFormatPr defaultColWidth="9.140625" defaultRowHeight="12.75"/>
  <cols>
    <col min="10" max="10" width="9.140625" style="1" customWidth="1"/>
  </cols>
  <sheetData>
    <row r="1" ht="12.75">
      <c r="A1" t="s">
        <v>12</v>
      </c>
    </row>
    <row r="2" ht="12.75">
      <c r="A2" t="s">
        <v>17</v>
      </c>
    </row>
    <row r="3" spans="1:11" ht="12.75">
      <c r="A3" t="s">
        <v>42</v>
      </c>
      <c r="K3" t="s">
        <v>16</v>
      </c>
    </row>
    <row r="4" spans="1:17" ht="12.75">
      <c r="A4" t="s">
        <v>13</v>
      </c>
      <c r="B4" t="s">
        <v>14</v>
      </c>
      <c r="C4" t="s">
        <v>15</v>
      </c>
      <c r="K4">
        <f aca="true" t="shared" si="0" ref="K4:K13">C5-B5</f>
        <v>0.203</v>
      </c>
      <c r="M4" t="s">
        <v>18</v>
      </c>
      <c r="P4" t="s">
        <v>2</v>
      </c>
      <c r="Q4">
        <v>1</v>
      </c>
    </row>
    <row r="5" spans="1:17" ht="12.75">
      <c r="A5">
        <v>1</v>
      </c>
      <c r="B5">
        <v>0.285</v>
      </c>
      <c r="C5">
        <v>0.488</v>
      </c>
      <c r="K5">
        <f t="shared" si="0"/>
        <v>0.315</v>
      </c>
      <c r="M5" t="s">
        <v>19</v>
      </c>
      <c r="P5" t="s">
        <v>5</v>
      </c>
      <c r="Q5">
        <v>9</v>
      </c>
    </row>
    <row r="6" spans="1:17" ht="12.75">
      <c r="A6">
        <v>2</v>
      </c>
      <c r="B6">
        <v>0.46</v>
      </c>
      <c r="C6">
        <v>0.775</v>
      </c>
      <c r="K6">
        <f t="shared" si="0"/>
        <v>0.05199999999999999</v>
      </c>
      <c r="M6" t="s">
        <v>7</v>
      </c>
      <c r="P6" t="s">
        <v>6</v>
      </c>
      <c r="Q6" s="3">
        <f>ABS(2*Q4-Q5)/SQRT(Q5)</f>
        <v>2.3333333333333335</v>
      </c>
    </row>
    <row r="7" spans="1:17" ht="12.75">
      <c r="A7">
        <v>3</v>
      </c>
      <c r="B7">
        <v>0.097</v>
      </c>
      <c r="C7">
        <v>0.149</v>
      </c>
      <c r="K7">
        <f t="shared" si="0"/>
        <v>0.09200000000000003</v>
      </c>
      <c r="M7" t="s">
        <v>8</v>
      </c>
      <c r="P7" t="s">
        <v>9</v>
      </c>
      <c r="Q7" s="3">
        <f>NORMSINV(0.975)</f>
        <v>1.9599627874084047</v>
      </c>
    </row>
    <row r="8" spans="1:17" ht="12.75">
      <c r="A8">
        <v>4</v>
      </c>
      <c r="B8">
        <v>0.183</v>
      </c>
      <c r="C8">
        <v>0.275</v>
      </c>
      <c r="K8">
        <f t="shared" si="0"/>
        <v>-0.026000000000000023</v>
      </c>
      <c r="M8" t="s">
        <v>10</v>
      </c>
      <c r="P8" t="s">
        <v>11</v>
      </c>
      <c r="Q8" s="3">
        <f>NORMSINV(0.995)</f>
        <v>2.575831337758588</v>
      </c>
    </row>
    <row r="9" spans="1:11" ht="12.75">
      <c r="A9">
        <v>5</v>
      </c>
      <c r="B9">
        <v>0.261</v>
      </c>
      <c r="C9">
        <v>0.235</v>
      </c>
      <c r="K9">
        <f t="shared" si="0"/>
        <v>0.004</v>
      </c>
    </row>
    <row r="10" spans="1:11" ht="12.75">
      <c r="A10">
        <v>6</v>
      </c>
      <c r="B10">
        <v>0.025</v>
      </c>
      <c r="C10">
        <v>0.029</v>
      </c>
      <c r="K10">
        <f t="shared" si="0"/>
        <v>0</v>
      </c>
    </row>
    <row r="11" spans="1:11" ht="12.75">
      <c r="A11">
        <v>7</v>
      </c>
      <c r="B11">
        <v>0.004</v>
      </c>
      <c r="C11">
        <v>0.004</v>
      </c>
      <c r="K11">
        <f t="shared" si="0"/>
        <v>0.006000000000000005</v>
      </c>
    </row>
    <row r="12" spans="1:11" ht="12.75">
      <c r="A12">
        <v>8</v>
      </c>
      <c r="B12">
        <v>0.152</v>
      </c>
      <c r="C12">
        <v>0.158</v>
      </c>
      <c r="K12">
        <f t="shared" si="0"/>
        <v>0.049000000000000016</v>
      </c>
    </row>
    <row r="13" spans="1:11" ht="12.75">
      <c r="A13">
        <v>9</v>
      </c>
      <c r="B13">
        <v>0.087</v>
      </c>
      <c r="C13">
        <v>0.136</v>
      </c>
      <c r="K13">
        <f t="shared" si="0"/>
        <v>0.135</v>
      </c>
    </row>
    <row r="14" spans="1:3" ht="12.75">
      <c r="A14">
        <v>10</v>
      </c>
      <c r="B14">
        <v>0.304</v>
      </c>
      <c r="C14">
        <v>0.439</v>
      </c>
    </row>
    <row r="15" ht="12.75"/>
    <row r="16" ht="12.75"/>
    <row r="18" ht="12.75"/>
    <row r="22" ht="12.75"/>
    <row r="23" ht="12.75"/>
    <row r="24" ht="12.75"/>
  </sheetData>
  <printOptions/>
  <pageMargins left="0.75" right="0.75" top="1" bottom="1" header="0.4921259845" footer="0.4921259845"/>
  <pageSetup horizontalDpi="600" verticalDpi="600" orientation="portrait" paperSize="9" r:id="rId4"/>
  <legacyDrawing r:id="rId3"/>
  <oleObjects>
    <oleObject progId="Equation.3" shapeId="1255608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X40"/>
  <sheetViews>
    <sheetView workbookViewId="0" topLeftCell="A1">
      <selection activeCell="G14" sqref="G14"/>
    </sheetView>
  </sheetViews>
  <sheetFormatPr defaultColWidth="9.140625" defaultRowHeight="12.75"/>
  <cols>
    <col min="1" max="1" width="5.57421875" style="0" customWidth="1"/>
    <col min="2" max="2" width="7.7109375" style="0" customWidth="1"/>
    <col min="4" max="4" width="8.28125" style="0" customWidth="1"/>
    <col min="10" max="10" width="9.140625" style="11" customWidth="1"/>
    <col min="13" max="13" width="4.00390625" style="0" customWidth="1"/>
    <col min="16" max="16" width="4.28125" style="0" customWidth="1"/>
    <col min="17" max="17" width="3.8515625" style="0" customWidth="1"/>
    <col min="20" max="20" width="4.7109375" style="0" customWidth="1"/>
    <col min="21" max="21" width="4.421875" style="0" customWidth="1"/>
    <col min="23" max="23" width="10.28125" style="0" customWidth="1"/>
  </cols>
  <sheetData>
    <row r="1" ht="12.75">
      <c r="A1" t="s">
        <v>60</v>
      </c>
    </row>
    <row r="2" ht="12.75"/>
    <row r="3" spans="1:3" ht="12.75">
      <c r="A3" t="s">
        <v>44</v>
      </c>
      <c r="C3" t="s">
        <v>45</v>
      </c>
    </row>
    <row r="4" spans="1:3" ht="12.75">
      <c r="A4" s="3">
        <v>5.93014965545319</v>
      </c>
      <c r="B4" s="3"/>
      <c r="C4" s="3">
        <v>4.813772004718654</v>
      </c>
    </row>
    <row r="5" spans="1:3" ht="12.75">
      <c r="A5" s="3">
        <v>7.661853419016602</v>
      </c>
      <c r="B5" s="3"/>
      <c r="C5" s="3">
        <v>5.165293683052985</v>
      </c>
    </row>
    <row r="6" spans="1:24" ht="12.75">
      <c r="A6" s="3">
        <v>9.175698162049288</v>
      </c>
      <c r="B6" s="3"/>
      <c r="C6" s="3">
        <v>4.560588263367613</v>
      </c>
      <c r="L6" t="s">
        <v>46</v>
      </c>
      <c r="O6" t="s">
        <v>47</v>
      </c>
      <c r="S6" t="s">
        <v>48</v>
      </c>
      <c r="W6" t="s">
        <v>49</v>
      </c>
      <c r="X6" t="s">
        <v>50</v>
      </c>
    </row>
    <row r="7" spans="1:24" ht="12.75">
      <c r="A7" s="3">
        <v>6.644919486060807</v>
      </c>
      <c r="B7" s="3"/>
      <c r="C7" s="3">
        <v>4.748661533328625</v>
      </c>
      <c r="L7" s="3">
        <v>5.93014965545319</v>
      </c>
      <c r="M7" t="s">
        <v>51</v>
      </c>
      <c r="N7" s="3"/>
      <c r="O7" s="3">
        <v>0.9228318726034157</v>
      </c>
      <c r="P7" t="s">
        <v>51</v>
      </c>
      <c r="Q7">
        <v>1</v>
      </c>
      <c r="S7" s="3">
        <v>0.9228318726034157</v>
      </c>
      <c r="T7" t="s">
        <v>51</v>
      </c>
      <c r="U7">
        <v>1</v>
      </c>
      <c r="W7" t="s">
        <v>52</v>
      </c>
      <c r="X7">
        <f>V26</f>
        <v>383</v>
      </c>
    </row>
    <row r="8" spans="1:24" ht="12.75">
      <c r="A8" s="3">
        <v>1.8675426031894826</v>
      </c>
      <c r="B8" s="3"/>
      <c r="C8" s="3">
        <v>4.816245820428367</v>
      </c>
      <c r="L8" s="3">
        <v>7.661853419016602</v>
      </c>
      <c r="M8" t="s">
        <v>51</v>
      </c>
      <c r="N8" s="3"/>
      <c r="O8" s="3">
        <v>1.533172929330826</v>
      </c>
      <c r="P8" t="s">
        <v>51</v>
      </c>
      <c r="Q8">
        <v>2</v>
      </c>
      <c r="S8" s="3">
        <v>1.533172929330826</v>
      </c>
      <c r="T8" t="s">
        <v>51</v>
      </c>
      <c r="U8">
        <v>2</v>
      </c>
      <c r="W8" t="s">
        <v>53</v>
      </c>
      <c r="X8">
        <f>V40</f>
        <v>212</v>
      </c>
    </row>
    <row r="9" spans="1:24" ht="12.75">
      <c r="A9" s="3">
        <v>3.249175923908807</v>
      </c>
      <c r="B9" s="3"/>
      <c r="C9" s="3">
        <v>4.561529426993587</v>
      </c>
      <c r="L9" s="3">
        <v>9.175698162049288</v>
      </c>
      <c r="M9" t="s">
        <v>51</v>
      </c>
      <c r="N9" s="3"/>
      <c r="O9" s="3">
        <v>1.8675426031894826</v>
      </c>
      <c r="P9" t="s">
        <v>51</v>
      </c>
      <c r="Q9">
        <v>3</v>
      </c>
      <c r="S9" s="3">
        <v>1.8675426031894826</v>
      </c>
      <c r="T9" t="s">
        <v>51</v>
      </c>
      <c r="U9">
        <v>3</v>
      </c>
      <c r="W9" t="s">
        <v>54</v>
      </c>
      <c r="X9">
        <v>20</v>
      </c>
    </row>
    <row r="10" spans="1:24" ht="12.75">
      <c r="A10" s="3">
        <v>2.270018708392958</v>
      </c>
      <c r="B10" s="3"/>
      <c r="C10" s="3">
        <v>4.991829504021086</v>
      </c>
      <c r="L10" s="3">
        <v>6.644919486060807</v>
      </c>
      <c r="M10" t="s">
        <v>51</v>
      </c>
      <c r="N10" s="3"/>
      <c r="O10" s="3">
        <v>2.270018708392958</v>
      </c>
      <c r="P10" t="s">
        <v>51</v>
      </c>
      <c r="Q10">
        <v>4</v>
      </c>
      <c r="S10" s="3">
        <v>2.270018708392958</v>
      </c>
      <c r="T10" t="s">
        <v>51</v>
      </c>
      <c r="U10">
        <v>4</v>
      </c>
      <c r="W10" t="s">
        <v>55</v>
      </c>
      <c r="X10">
        <v>14</v>
      </c>
    </row>
    <row r="11" spans="1:24" ht="12.75">
      <c r="A11" s="3">
        <v>5.967005127239931</v>
      </c>
      <c r="B11" s="3"/>
      <c r="C11" s="3">
        <v>4.968885991089916</v>
      </c>
      <c r="L11" s="3">
        <v>1.8675426031894826</v>
      </c>
      <c r="M11" t="s">
        <v>51</v>
      </c>
      <c r="N11" s="3"/>
      <c r="O11" s="3">
        <v>3.249175923908807</v>
      </c>
      <c r="P11" t="s">
        <v>51</v>
      </c>
      <c r="Q11">
        <v>5</v>
      </c>
      <c r="S11" s="3">
        <v>3.249175923908807</v>
      </c>
      <c r="T11" t="s">
        <v>51</v>
      </c>
      <c r="U11">
        <v>5</v>
      </c>
      <c r="W11" t="s">
        <v>56</v>
      </c>
      <c r="X11" s="12">
        <f>(X7-X9*(X9+X10+1)/2)/SQRT(X9*X10*(X9+X10+1)/12)</f>
        <v>1.1547594501692124</v>
      </c>
    </row>
    <row r="12" spans="1:24" ht="12.75">
      <c r="A12" s="3">
        <v>4.070624623357286</v>
      </c>
      <c r="B12" s="3"/>
      <c r="C12" s="3">
        <v>4.640645494061971</v>
      </c>
      <c r="L12" s="3">
        <v>3.249175923908807</v>
      </c>
      <c r="M12" t="s">
        <v>51</v>
      </c>
      <c r="N12" s="3"/>
      <c r="O12" s="3">
        <v>4.070624623357286</v>
      </c>
      <c r="P12" t="s">
        <v>51</v>
      </c>
      <c r="Q12">
        <v>6</v>
      </c>
      <c r="S12" s="3">
        <v>4.070624623357286</v>
      </c>
      <c r="T12" t="s">
        <v>51</v>
      </c>
      <c r="U12">
        <v>6</v>
      </c>
      <c r="W12" t="s">
        <v>57</v>
      </c>
      <c r="X12" s="12">
        <f>(X8-X10*(X9+X10+1)/2)/SQRT(X9*X10*(X9+X10+1)/12)</f>
        <v>-1.1547594501692124</v>
      </c>
    </row>
    <row r="13" spans="1:21" ht="12.75">
      <c r="A13" s="3">
        <v>9.717695991908297</v>
      </c>
      <c r="B13" s="3"/>
      <c r="C13" s="3">
        <v>4.990724182621763</v>
      </c>
      <c r="L13" s="3">
        <v>2.270018708392958</v>
      </c>
      <c r="M13" t="s">
        <v>51</v>
      </c>
      <c r="N13" s="3"/>
      <c r="O13" s="3">
        <v>4.150391428206461</v>
      </c>
      <c r="P13" t="s">
        <v>51</v>
      </c>
      <c r="Q13">
        <v>7</v>
      </c>
      <c r="S13" s="3">
        <v>4.150391428206461</v>
      </c>
      <c r="T13" t="s">
        <v>51</v>
      </c>
      <c r="U13">
        <v>7</v>
      </c>
    </row>
    <row r="14" spans="1:24" ht="12.75">
      <c r="A14" s="3">
        <v>9.605606531387272</v>
      </c>
      <c r="B14" s="3"/>
      <c r="C14" s="3">
        <v>5.113524528334258</v>
      </c>
      <c r="L14" s="3">
        <v>5.967005127239931</v>
      </c>
      <c r="M14" t="s">
        <v>51</v>
      </c>
      <c r="N14" s="3"/>
      <c r="O14" s="3">
        <v>4.546548051686147</v>
      </c>
      <c r="P14" t="s">
        <v>58</v>
      </c>
      <c r="Q14">
        <v>8</v>
      </c>
      <c r="S14" s="3">
        <v>4.777846936828158</v>
      </c>
      <c r="T14" t="s">
        <v>51</v>
      </c>
      <c r="U14">
        <v>13</v>
      </c>
      <c r="W14" t="s">
        <v>59</v>
      </c>
      <c r="X14" s="12">
        <f>NORMSINV(1-0.05/2)</f>
        <v>1.9599627874084047</v>
      </c>
    </row>
    <row r="15" spans="1:21" ht="12.75">
      <c r="A15" s="3">
        <v>8.775014754396633</v>
      </c>
      <c r="B15" s="3"/>
      <c r="C15" s="3">
        <v>5.135719770748595</v>
      </c>
      <c r="L15" s="3">
        <v>4.070624623357286</v>
      </c>
      <c r="M15" t="s">
        <v>51</v>
      </c>
      <c r="N15" s="3"/>
      <c r="O15" s="3">
        <v>4.560588263367613</v>
      </c>
      <c r="P15" t="s">
        <v>58</v>
      </c>
      <c r="Q15">
        <v>9</v>
      </c>
      <c r="S15" s="3">
        <v>5.180613945817392</v>
      </c>
      <c r="T15" t="s">
        <v>51</v>
      </c>
      <c r="U15">
        <v>23</v>
      </c>
    </row>
    <row r="16" spans="1:21" ht="12.75">
      <c r="A16" s="3">
        <v>1.533172929330826</v>
      </c>
      <c r="B16" s="3"/>
      <c r="C16" s="3">
        <v>5.1151955219480385</v>
      </c>
      <c r="L16" s="3">
        <v>9.717695991908297</v>
      </c>
      <c r="M16" t="s">
        <v>51</v>
      </c>
      <c r="N16" s="3"/>
      <c r="O16" s="3">
        <v>4.561529426993587</v>
      </c>
      <c r="P16" t="s">
        <v>58</v>
      </c>
      <c r="Q16">
        <v>10</v>
      </c>
      <c r="S16" s="3">
        <v>5.245090838145627</v>
      </c>
      <c r="T16" t="s">
        <v>51</v>
      </c>
      <c r="U16">
        <v>24</v>
      </c>
    </row>
    <row r="17" spans="1:21" ht="12.75">
      <c r="A17" s="3">
        <v>9.404608958042646</v>
      </c>
      <c r="B17" s="3"/>
      <c r="C17" s="3">
        <v>4.546548051686147</v>
      </c>
      <c r="L17" s="3">
        <v>9.605606531387272</v>
      </c>
      <c r="M17" t="s">
        <v>51</v>
      </c>
      <c r="N17" s="3"/>
      <c r="O17" s="3">
        <v>4.640645494061971</v>
      </c>
      <c r="P17" t="s">
        <v>58</v>
      </c>
      <c r="Q17">
        <v>11</v>
      </c>
      <c r="S17" s="3">
        <v>5.348036589343836</v>
      </c>
      <c r="T17" t="s">
        <v>51</v>
      </c>
      <c r="U17">
        <v>25</v>
      </c>
    </row>
    <row r="18" spans="1:21" ht="12.75">
      <c r="A18" s="3">
        <v>4.777846936828158</v>
      </c>
      <c r="B18" s="3"/>
      <c r="C18" s="3"/>
      <c r="L18" s="3">
        <v>8.775014754396633</v>
      </c>
      <c r="M18" t="s">
        <v>51</v>
      </c>
      <c r="N18" s="3"/>
      <c r="O18" s="3">
        <v>4.748661533328625</v>
      </c>
      <c r="P18" t="s">
        <v>58</v>
      </c>
      <c r="Q18">
        <v>12</v>
      </c>
      <c r="S18" s="3">
        <v>5.93014965545319</v>
      </c>
      <c r="T18" t="s">
        <v>51</v>
      </c>
      <c r="U18">
        <v>26</v>
      </c>
    </row>
    <row r="19" spans="1:21" ht="12.75">
      <c r="A19" s="3">
        <v>5.348036589343836</v>
      </c>
      <c r="B19" s="3"/>
      <c r="C19" s="3"/>
      <c r="L19" s="3">
        <v>1.533172929330826</v>
      </c>
      <c r="M19" t="s">
        <v>51</v>
      </c>
      <c r="N19" s="3"/>
      <c r="O19" s="3">
        <v>4.777846936828158</v>
      </c>
      <c r="P19" t="s">
        <v>51</v>
      </c>
      <c r="Q19">
        <v>13</v>
      </c>
      <c r="S19" s="3">
        <v>5.967005127239931</v>
      </c>
      <c r="T19" t="s">
        <v>51</v>
      </c>
      <c r="U19">
        <v>27</v>
      </c>
    </row>
    <row r="20" spans="1:21" ht="12.75">
      <c r="A20" s="3">
        <v>5.180613945817392</v>
      </c>
      <c r="B20" s="3"/>
      <c r="C20" s="3"/>
      <c r="L20" s="3">
        <v>9.404608958042646</v>
      </c>
      <c r="M20" t="s">
        <v>51</v>
      </c>
      <c r="N20" s="3"/>
      <c r="O20" s="3">
        <v>4.813772004718654</v>
      </c>
      <c r="P20" t="s">
        <v>58</v>
      </c>
      <c r="Q20">
        <v>14</v>
      </c>
      <c r="S20" s="3">
        <v>6.644919486060807</v>
      </c>
      <c r="T20" t="s">
        <v>51</v>
      </c>
      <c r="U20">
        <v>28</v>
      </c>
    </row>
    <row r="21" spans="1:21" ht="12.75">
      <c r="A21" s="3">
        <v>0.9228318726034157</v>
      </c>
      <c r="B21" s="3"/>
      <c r="C21" s="3"/>
      <c r="L21" s="3">
        <v>4.777846936828158</v>
      </c>
      <c r="M21" t="s">
        <v>51</v>
      </c>
      <c r="N21" s="3"/>
      <c r="O21" s="3">
        <v>4.816245820428367</v>
      </c>
      <c r="P21" t="s">
        <v>58</v>
      </c>
      <c r="Q21">
        <v>15</v>
      </c>
      <c r="S21" s="3">
        <v>7.661853419016602</v>
      </c>
      <c r="T21" t="s">
        <v>51</v>
      </c>
      <c r="U21">
        <v>29</v>
      </c>
    </row>
    <row r="22" spans="1:21" ht="12.75">
      <c r="A22" s="3">
        <v>5.245090838145627</v>
      </c>
      <c r="B22" s="3"/>
      <c r="C22" s="3"/>
      <c r="L22" s="3">
        <v>5.348036589343836</v>
      </c>
      <c r="M22" t="s">
        <v>51</v>
      </c>
      <c r="N22" s="3"/>
      <c r="O22" s="3">
        <v>4.968885991089916</v>
      </c>
      <c r="P22" t="s">
        <v>58</v>
      </c>
      <c r="Q22">
        <v>16</v>
      </c>
      <c r="S22" s="3">
        <v>8.775014754396633</v>
      </c>
      <c r="T22" t="s">
        <v>51</v>
      </c>
      <c r="U22">
        <v>30</v>
      </c>
    </row>
    <row r="23" spans="1:21" ht="12.75">
      <c r="A23" s="3">
        <v>4.150391428206461</v>
      </c>
      <c r="B23" s="3"/>
      <c r="C23" s="3"/>
      <c r="L23" s="3">
        <v>5.180613945817392</v>
      </c>
      <c r="M23" t="s">
        <v>51</v>
      </c>
      <c r="N23" s="3"/>
      <c r="O23" s="3">
        <v>4.990724182621763</v>
      </c>
      <c r="P23" t="s">
        <v>58</v>
      </c>
      <c r="Q23">
        <v>17</v>
      </c>
      <c r="S23" s="3">
        <v>9.175698162049288</v>
      </c>
      <c r="T23" t="s">
        <v>51</v>
      </c>
      <c r="U23">
        <v>31</v>
      </c>
    </row>
    <row r="24" spans="12:21" ht="12.75">
      <c r="L24" s="3">
        <v>0.9228318726034157</v>
      </c>
      <c r="M24" t="s">
        <v>51</v>
      </c>
      <c r="N24" s="3"/>
      <c r="O24" s="3">
        <v>4.991829504021086</v>
      </c>
      <c r="P24" t="s">
        <v>58</v>
      </c>
      <c r="Q24">
        <v>18</v>
      </c>
      <c r="S24" s="3">
        <v>9.404608958042646</v>
      </c>
      <c r="T24" t="s">
        <v>51</v>
      </c>
      <c r="U24">
        <v>32</v>
      </c>
    </row>
    <row r="25" spans="12:21" ht="12.75">
      <c r="L25" s="3">
        <v>5.245090838145627</v>
      </c>
      <c r="M25" t="s">
        <v>51</v>
      </c>
      <c r="N25" s="3"/>
      <c r="O25" s="3">
        <v>5.113524528334258</v>
      </c>
      <c r="P25" t="s">
        <v>58</v>
      </c>
      <c r="Q25">
        <v>19</v>
      </c>
      <c r="S25" s="3">
        <v>9.605606531387272</v>
      </c>
      <c r="T25" t="s">
        <v>51</v>
      </c>
      <c r="U25">
        <v>33</v>
      </c>
    </row>
    <row r="26" spans="12:22" ht="12.75">
      <c r="L26" s="3">
        <v>4.150391428206461</v>
      </c>
      <c r="M26" t="s">
        <v>51</v>
      </c>
      <c r="N26" s="3"/>
      <c r="O26" s="3">
        <v>5.1151955219480385</v>
      </c>
      <c r="P26" t="s">
        <v>58</v>
      </c>
      <c r="Q26">
        <v>20</v>
      </c>
      <c r="S26" s="3">
        <v>9.717695991908297</v>
      </c>
      <c r="T26" t="s">
        <v>51</v>
      </c>
      <c r="U26">
        <v>34</v>
      </c>
      <c r="V26">
        <f>SUM(U7:U26)</f>
        <v>383</v>
      </c>
    </row>
    <row r="27" spans="12:21" ht="12.75">
      <c r="L27" s="3">
        <v>4.813772004718654</v>
      </c>
      <c r="M27" t="s">
        <v>58</v>
      </c>
      <c r="N27" s="3"/>
      <c r="O27" s="3">
        <v>5.135719770748595</v>
      </c>
      <c r="P27" t="s">
        <v>58</v>
      </c>
      <c r="Q27">
        <v>21</v>
      </c>
      <c r="S27" s="3">
        <v>4.546548051686147</v>
      </c>
      <c r="T27" t="s">
        <v>58</v>
      </c>
      <c r="U27">
        <v>8</v>
      </c>
    </row>
    <row r="28" spans="12:21" ht="12.75">
      <c r="L28" s="3">
        <v>5.165293683052985</v>
      </c>
      <c r="M28" t="s">
        <v>58</v>
      </c>
      <c r="N28" s="3"/>
      <c r="O28" s="3">
        <v>5.165293683052985</v>
      </c>
      <c r="P28" t="s">
        <v>58</v>
      </c>
      <c r="Q28">
        <v>22</v>
      </c>
      <c r="S28" s="3">
        <v>4.560588263367613</v>
      </c>
      <c r="T28" t="s">
        <v>58</v>
      </c>
      <c r="U28">
        <v>9</v>
      </c>
    </row>
    <row r="29" spans="12:21" ht="12.75">
      <c r="L29" s="3">
        <v>4.560588263367613</v>
      </c>
      <c r="M29" t="s">
        <v>58</v>
      </c>
      <c r="N29" s="3"/>
      <c r="O29" s="3">
        <v>5.180613945817392</v>
      </c>
      <c r="P29" t="s">
        <v>51</v>
      </c>
      <c r="Q29">
        <v>23</v>
      </c>
      <c r="S29" s="3">
        <v>4.561529426993587</v>
      </c>
      <c r="T29" t="s">
        <v>58</v>
      </c>
      <c r="U29">
        <v>10</v>
      </c>
    </row>
    <row r="30" spans="12:21" ht="12.75">
      <c r="L30" s="3">
        <v>4.748661533328625</v>
      </c>
      <c r="M30" t="s">
        <v>58</v>
      </c>
      <c r="N30" s="3"/>
      <c r="O30" s="3">
        <v>5.245090838145627</v>
      </c>
      <c r="P30" t="s">
        <v>51</v>
      </c>
      <c r="Q30">
        <v>24</v>
      </c>
      <c r="S30" s="3">
        <v>4.640645494061971</v>
      </c>
      <c r="T30" t="s">
        <v>58</v>
      </c>
      <c r="U30">
        <v>11</v>
      </c>
    </row>
    <row r="31" spans="12:21" ht="12.75">
      <c r="L31" s="3">
        <v>4.816245820428367</v>
      </c>
      <c r="M31" t="s">
        <v>58</v>
      </c>
      <c r="N31" s="3"/>
      <c r="O31" s="3">
        <v>5.348036589343836</v>
      </c>
      <c r="P31" t="s">
        <v>51</v>
      </c>
      <c r="Q31">
        <v>25</v>
      </c>
      <c r="S31" s="3">
        <v>4.748661533328625</v>
      </c>
      <c r="T31" t="s">
        <v>58</v>
      </c>
      <c r="U31">
        <v>12</v>
      </c>
    </row>
    <row r="32" spans="12:21" ht="12.75">
      <c r="L32" s="3">
        <v>4.561529426993587</v>
      </c>
      <c r="M32" t="s">
        <v>58</v>
      </c>
      <c r="N32" s="3"/>
      <c r="O32" s="3">
        <v>5.93014965545319</v>
      </c>
      <c r="P32" t="s">
        <v>51</v>
      </c>
      <c r="Q32">
        <v>26</v>
      </c>
      <c r="S32" s="3">
        <v>4.813772004718654</v>
      </c>
      <c r="T32" t="s">
        <v>58</v>
      </c>
      <c r="U32">
        <v>14</v>
      </c>
    </row>
    <row r="33" spans="12:21" ht="12.75">
      <c r="L33" s="3">
        <v>4.991829504021086</v>
      </c>
      <c r="M33" t="s">
        <v>58</v>
      </c>
      <c r="N33" s="3"/>
      <c r="O33" s="3">
        <v>5.967005127239931</v>
      </c>
      <c r="P33" t="s">
        <v>51</v>
      </c>
      <c r="Q33">
        <v>27</v>
      </c>
      <c r="S33" s="3">
        <v>4.816245820428367</v>
      </c>
      <c r="T33" t="s">
        <v>58</v>
      </c>
      <c r="U33">
        <v>15</v>
      </c>
    </row>
    <row r="34" spans="12:21" ht="12.75">
      <c r="L34" s="3">
        <v>4.968885991089916</v>
      </c>
      <c r="M34" t="s">
        <v>58</v>
      </c>
      <c r="N34" s="3"/>
      <c r="O34" s="3">
        <v>6.644919486060807</v>
      </c>
      <c r="P34" t="s">
        <v>51</v>
      </c>
      <c r="Q34">
        <v>28</v>
      </c>
      <c r="S34" s="3">
        <v>4.968885991089916</v>
      </c>
      <c r="T34" t="s">
        <v>58</v>
      </c>
      <c r="U34">
        <v>16</v>
      </c>
    </row>
    <row r="35" spans="12:21" ht="12.75">
      <c r="L35" s="3">
        <v>4.640645494061971</v>
      </c>
      <c r="M35" t="s">
        <v>58</v>
      </c>
      <c r="N35" s="3"/>
      <c r="O35" s="3">
        <v>7.661853419016602</v>
      </c>
      <c r="P35" t="s">
        <v>51</v>
      </c>
      <c r="Q35">
        <v>29</v>
      </c>
      <c r="S35" s="3">
        <v>4.990724182621763</v>
      </c>
      <c r="T35" t="s">
        <v>58</v>
      </c>
      <c r="U35">
        <v>17</v>
      </c>
    </row>
    <row r="36" spans="12:21" ht="12.75">
      <c r="L36" s="3">
        <v>4.990724182621763</v>
      </c>
      <c r="M36" t="s">
        <v>58</v>
      </c>
      <c r="N36" s="3"/>
      <c r="O36" s="3">
        <v>8.775014754396633</v>
      </c>
      <c r="P36" t="s">
        <v>51</v>
      </c>
      <c r="Q36">
        <v>30</v>
      </c>
      <c r="S36" s="3">
        <v>4.991829504021086</v>
      </c>
      <c r="T36" t="s">
        <v>58</v>
      </c>
      <c r="U36">
        <v>18</v>
      </c>
    </row>
    <row r="37" spans="12:21" ht="12.75">
      <c r="L37" s="3">
        <v>5.113524528334258</v>
      </c>
      <c r="M37" t="s">
        <v>58</v>
      </c>
      <c r="N37" s="3"/>
      <c r="O37" s="3">
        <v>9.175698162049288</v>
      </c>
      <c r="P37" t="s">
        <v>51</v>
      </c>
      <c r="Q37">
        <v>31</v>
      </c>
      <c r="S37" s="3">
        <v>5.113524528334258</v>
      </c>
      <c r="T37" t="s">
        <v>58</v>
      </c>
      <c r="U37">
        <v>19</v>
      </c>
    </row>
    <row r="38" spans="12:21" ht="12.75">
      <c r="L38" s="3">
        <v>5.135719770748595</v>
      </c>
      <c r="M38" t="s">
        <v>58</v>
      </c>
      <c r="N38" s="3"/>
      <c r="O38" s="3">
        <v>9.404608958042646</v>
      </c>
      <c r="P38" t="s">
        <v>51</v>
      </c>
      <c r="Q38">
        <v>32</v>
      </c>
      <c r="S38" s="3">
        <v>5.1151955219480385</v>
      </c>
      <c r="T38" t="s">
        <v>58</v>
      </c>
      <c r="U38">
        <v>20</v>
      </c>
    </row>
    <row r="39" spans="12:21" ht="12.75">
      <c r="L39" s="3">
        <v>5.1151955219480385</v>
      </c>
      <c r="M39" t="s">
        <v>58</v>
      </c>
      <c r="N39" s="3"/>
      <c r="O39" s="3">
        <v>9.605606531387272</v>
      </c>
      <c r="P39" t="s">
        <v>51</v>
      </c>
      <c r="Q39">
        <v>33</v>
      </c>
      <c r="S39" s="3">
        <v>5.135719770748595</v>
      </c>
      <c r="T39" t="s">
        <v>58</v>
      </c>
      <c r="U39">
        <v>21</v>
      </c>
    </row>
    <row r="40" spans="12:22" ht="12.75">
      <c r="L40" s="3">
        <v>4.546548051686147</v>
      </c>
      <c r="M40" t="s">
        <v>58</v>
      </c>
      <c r="N40" s="3"/>
      <c r="O40" s="3">
        <v>9.717695991908297</v>
      </c>
      <c r="P40" t="s">
        <v>51</v>
      </c>
      <c r="Q40">
        <v>34</v>
      </c>
      <c r="S40" s="3">
        <v>5.165293683052985</v>
      </c>
      <c r="T40" t="s">
        <v>58</v>
      </c>
      <c r="U40">
        <v>22</v>
      </c>
      <c r="V40">
        <f>SUM(U27:U40)</f>
        <v>212</v>
      </c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1">
      <selection activeCell="Q5" sqref="Q5"/>
    </sheetView>
  </sheetViews>
  <sheetFormatPr defaultColWidth="9.140625" defaultRowHeight="12.75"/>
  <cols>
    <col min="10" max="10" width="9.140625" style="1" customWidth="1"/>
  </cols>
  <sheetData>
    <row r="1" ht="12.75">
      <c r="A1" t="s">
        <v>20</v>
      </c>
    </row>
    <row r="2" spans="1:15" ht="12.75">
      <c r="A2" t="s">
        <v>21</v>
      </c>
      <c r="K2" t="s">
        <v>22</v>
      </c>
      <c r="L2" t="s">
        <v>23</v>
      </c>
      <c r="M2" t="s">
        <v>24</v>
      </c>
      <c r="N2" t="s">
        <v>25</v>
      </c>
      <c r="O2" t="s">
        <v>16</v>
      </c>
    </row>
    <row r="3" spans="1:18" ht="12.75">
      <c r="A3" s="4">
        <v>22.238469452059114</v>
      </c>
      <c r="B3" s="4">
        <v>111.678799472553</v>
      </c>
      <c r="C3" s="4">
        <v>22.35993074295974</v>
      </c>
      <c r="D3" s="4">
        <v>40.950137407584656</v>
      </c>
      <c r="E3" s="4">
        <v>95.36979068885285</v>
      </c>
      <c r="K3" s="4">
        <v>4.798558232899827</v>
      </c>
      <c r="L3">
        <v>1</v>
      </c>
      <c r="M3" s="3">
        <f>L3/50</f>
        <v>0.02</v>
      </c>
      <c r="N3" s="3">
        <f>NORMDIST(K3,70.2,21.1,1)</f>
        <v>0.0009689971128243879</v>
      </c>
      <c r="O3" s="3">
        <f>ABS(M3-N3)</f>
        <v>0.019031002887175612</v>
      </c>
      <c r="Q3" t="s">
        <v>26</v>
      </c>
      <c r="R3" s="3">
        <f>MAX(O3:O52)</f>
        <v>0.3432864753041911</v>
      </c>
    </row>
    <row r="4" spans="1:18" ht="12.75">
      <c r="A4" s="4">
        <v>47.984666023803435</v>
      </c>
      <c r="B4" s="4">
        <v>104.67533057349804</v>
      </c>
      <c r="C4" s="4">
        <v>37.29187312431211</v>
      </c>
      <c r="D4" s="4">
        <v>109.95626466925096</v>
      </c>
      <c r="E4" s="4">
        <v>93.74562751363088</v>
      </c>
      <c r="K4" s="4">
        <v>8.470154370127217</v>
      </c>
      <c r="L4">
        <v>2</v>
      </c>
      <c r="M4" s="3">
        <f aca="true" t="shared" si="0" ref="M4:M52">L4/50</f>
        <v>0.04</v>
      </c>
      <c r="N4" s="3">
        <f aca="true" t="shared" si="1" ref="N4:N52">NORMDIST(K4,70.2,21.1,1)</f>
        <v>0.0017191134517327011</v>
      </c>
      <c r="O4" s="3">
        <f aca="true" t="shared" si="2" ref="O4:O52">ABS(M4-N4)</f>
        <v>0.0382808865482673</v>
      </c>
      <c r="Q4" t="s">
        <v>27</v>
      </c>
      <c r="R4" s="3">
        <f>1.36/SQRT(50)</f>
        <v>0.19233304448274094</v>
      </c>
    </row>
    <row r="5" spans="1:18" ht="12.75">
      <c r="A5" s="4">
        <v>102.67812216876474</v>
      </c>
      <c r="B5" s="4">
        <v>78.70813023850353</v>
      </c>
      <c r="C5" s="4">
        <v>120.2173831430779</v>
      </c>
      <c r="D5" s="4">
        <v>60.99015896801389</v>
      </c>
      <c r="E5" s="4">
        <v>67.6215356643276</v>
      </c>
      <c r="K5" s="4">
        <v>13.096977086077825</v>
      </c>
      <c r="L5">
        <v>3</v>
      </c>
      <c r="M5" s="3">
        <f t="shared" si="0"/>
        <v>0.06</v>
      </c>
      <c r="N5" s="3">
        <f t="shared" si="1"/>
        <v>0.003401882527850786</v>
      </c>
      <c r="O5" s="3">
        <f t="shared" si="2"/>
        <v>0.05659811747214921</v>
      </c>
      <c r="Q5" t="s">
        <v>43</v>
      </c>
      <c r="R5" s="3">
        <f>1.63/SQRT(50)</f>
        <v>0.23051681066681448</v>
      </c>
    </row>
    <row r="6" spans="1:15" ht="12.75">
      <c r="A6" s="4">
        <v>48.77207016124739</v>
      </c>
      <c r="B6" s="4">
        <v>115.77136441064083</v>
      </c>
      <c r="C6" s="4">
        <v>61.04018770352716</v>
      </c>
      <c r="D6" s="4">
        <v>137.75374714021012</v>
      </c>
      <c r="E6" s="4">
        <v>14.820974803473716</v>
      </c>
      <c r="K6" s="4">
        <v>13.597291364645397</v>
      </c>
      <c r="L6">
        <v>4</v>
      </c>
      <c r="M6" s="3">
        <f t="shared" si="0"/>
        <v>0.08</v>
      </c>
      <c r="N6" s="3">
        <f t="shared" si="1"/>
        <v>0.0036527405915446343</v>
      </c>
      <c r="O6" s="3">
        <f t="shared" si="2"/>
        <v>0.07634725940845537</v>
      </c>
    </row>
    <row r="7" spans="1:15" ht="12.75">
      <c r="A7" s="4">
        <v>132.06385571536143</v>
      </c>
      <c r="B7" s="4">
        <v>13.597291364645397</v>
      </c>
      <c r="C7" s="4">
        <v>48.26880298242785</v>
      </c>
      <c r="D7" s="4">
        <v>87.18440122387749</v>
      </c>
      <c r="E7" s="4">
        <v>108.47473050070593</v>
      </c>
      <c r="K7" s="4">
        <v>14.820974803473716</v>
      </c>
      <c r="L7">
        <v>5</v>
      </c>
      <c r="M7" s="3">
        <f t="shared" si="0"/>
        <v>0.1</v>
      </c>
      <c r="N7" s="3">
        <f t="shared" si="1"/>
        <v>0.004337599672257553</v>
      </c>
      <c r="O7" s="3">
        <f t="shared" si="2"/>
        <v>0.09566240032774245</v>
      </c>
    </row>
    <row r="8" spans="1:15" ht="12.75">
      <c r="A8" s="4">
        <v>4.798558232899827</v>
      </c>
      <c r="B8" s="4">
        <v>122.31071610920395</v>
      </c>
      <c r="C8" s="4">
        <v>121.2132192919546</v>
      </c>
      <c r="D8" s="4">
        <v>13.096977086077825</v>
      </c>
      <c r="E8" s="4">
        <v>48.682273170306274</v>
      </c>
      <c r="K8" s="4">
        <v>22.238469452059114</v>
      </c>
      <c r="L8">
        <v>6</v>
      </c>
      <c r="M8" s="3">
        <f t="shared" si="0"/>
        <v>0.12</v>
      </c>
      <c r="N8" s="3">
        <f t="shared" si="1"/>
        <v>0.011511298262637637</v>
      </c>
      <c r="O8" s="3">
        <f t="shared" si="2"/>
        <v>0.10848870173736236</v>
      </c>
    </row>
    <row r="9" spans="1:15" ht="12.75">
      <c r="A9" s="4">
        <v>76.2751163778846</v>
      </c>
      <c r="B9" s="4">
        <v>93.58825800466026</v>
      </c>
      <c r="C9" s="4">
        <v>101.55217456836625</v>
      </c>
      <c r="D9" s="4">
        <v>112.37674672498491</v>
      </c>
      <c r="E9" s="4">
        <v>137.69989687678145</v>
      </c>
      <c r="K9" s="4">
        <v>22.35993074295974</v>
      </c>
      <c r="L9">
        <v>7</v>
      </c>
      <c r="M9" s="3">
        <f t="shared" si="0"/>
        <v>0.14</v>
      </c>
      <c r="N9" s="3">
        <f t="shared" si="1"/>
        <v>0.011685860178272223</v>
      </c>
      <c r="O9" s="3">
        <f t="shared" si="2"/>
        <v>0.1283141398217278</v>
      </c>
    </row>
    <row r="10" spans="1:15" ht="12.75">
      <c r="A10" s="4">
        <v>47.557537670463034</v>
      </c>
      <c r="B10" s="4">
        <v>121.84777241747106</v>
      </c>
      <c r="C10" s="4">
        <v>67.44322278326715</v>
      </c>
      <c r="D10" s="4">
        <v>122.7612652666181</v>
      </c>
      <c r="E10" s="4">
        <v>53.256494256209066</v>
      </c>
      <c r="K10" s="4">
        <v>24.78149086010785</v>
      </c>
      <c r="L10">
        <v>8</v>
      </c>
      <c r="M10" s="3">
        <f t="shared" si="0"/>
        <v>0.16</v>
      </c>
      <c r="N10" s="3">
        <f t="shared" si="1"/>
        <v>0.0156775260730303</v>
      </c>
      <c r="O10" s="3">
        <f t="shared" si="2"/>
        <v>0.1443224739269697</v>
      </c>
    </row>
    <row r="11" spans="1:15" ht="12.75">
      <c r="A11" s="4">
        <v>71.70040102924119</v>
      </c>
      <c r="B11" s="4">
        <v>93.30881897770696</v>
      </c>
      <c r="C11" s="4">
        <v>24.78149086010785</v>
      </c>
      <c r="D11" s="4">
        <v>95.49204791920864</v>
      </c>
      <c r="E11" s="4">
        <v>125.47292534808778</v>
      </c>
      <c r="K11" s="4">
        <v>36.37651699076892</v>
      </c>
      <c r="L11">
        <v>9</v>
      </c>
      <c r="M11" s="3">
        <f t="shared" si="0"/>
        <v>0.18</v>
      </c>
      <c r="N11" s="3">
        <f t="shared" si="1"/>
        <v>0.054466366446397574</v>
      </c>
      <c r="O11" s="3">
        <f t="shared" si="2"/>
        <v>0.12553363355360242</v>
      </c>
    </row>
    <row r="12" spans="1:15" ht="12.75">
      <c r="A12" s="4">
        <v>8.470154370127217</v>
      </c>
      <c r="B12" s="4">
        <v>98.2563798193861</v>
      </c>
      <c r="C12" s="4">
        <v>36.37651699076892</v>
      </c>
      <c r="D12" s="4">
        <v>105.84367714155854</v>
      </c>
      <c r="E12" s="4">
        <v>139.22351804643188</v>
      </c>
      <c r="K12" s="4">
        <v>37.29187312431211</v>
      </c>
      <c r="L12">
        <v>10</v>
      </c>
      <c r="M12" s="3">
        <f t="shared" si="0"/>
        <v>0.2</v>
      </c>
      <c r="N12" s="3">
        <f t="shared" si="1"/>
        <v>0.05942405190130384</v>
      </c>
      <c r="O12" s="3">
        <f t="shared" si="2"/>
        <v>0.14057594809869617</v>
      </c>
    </row>
    <row r="13" spans="11:15" ht="12.75">
      <c r="K13" s="4">
        <v>40.950137407584656</v>
      </c>
      <c r="L13">
        <v>11</v>
      </c>
      <c r="M13" s="3">
        <f t="shared" si="0"/>
        <v>0.22</v>
      </c>
      <c r="N13" s="3">
        <f t="shared" si="1"/>
        <v>0.08283543369235769</v>
      </c>
      <c r="O13" s="3">
        <f t="shared" si="2"/>
        <v>0.13716456630764232</v>
      </c>
    </row>
    <row r="14" spans="11:15" ht="12.75">
      <c r="K14" s="4">
        <v>47.557537670463034</v>
      </c>
      <c r="L14">
        <v>12</v>
      </c>
      <c r="M14" s="3">
        <f t="shared" si="0"/>
        <v>0.24</v>
      </c>
      <c r="N14" s="3">
        <f t="shared" si="1"/>
        <v>0.14161260148233734</v>
      </c>
      <c r="O14" s="3">
        <f t="shared" si="2"/>
        <v>0.09838739851766265</v>
      </c>
    </row>
    <row r="15" spans="11:15" ht="12.75">
      <c r="K15" s="4">
        <v>47.984666023803435</v>
      </c>
      <c r="L15">
        <v>13</v>
      </c>
      <c r="M15" s="3">
        <f t="shared" si="0"/>
        <v>0.26</v>
      </c>
      <c r="N15" s="3">
        <f t="shared" si="1"/>
        <v>0.14620273661714234</v>
      </c>
      <c r="O15" s="3">
        <f t="shared" si="2"/>
        <v>0.11379726338285767</v>
      </c>
    </row>
    <row r="16" spans="11:15" ht="12.75">
      <c r="K16" s="4">
        <v>48.26880298242785</v>
      </c>
      <c r="L16">
        <v>14</v>
      </c>
      <c r="M16" s="3">
        <f t="shared" si="0"/>
        <v>0.28</v>
      </c>
      <c r="N16" s="3">
        <f t="shared" si="1"/>
        <v>0.14931096784042863</v>
      </c>
      <c r="O16" s="3">
        <f t="shared" si="2"/>
        <v>0.1306890321595714</v>
      </c>
    </row>
    <row r="17" spans="11:15" ht="12.75">
      <c r="K17" s="4">
        <v>48.682273170306274</v>
      </c>
      <c r="L17">
        <v>15</v>
      </c>
      <c r="M17" s="3">
        <f t="shared" si="0"/>
        <v>0.3</v>
      </c>
      <c r="N17" s="3">
        <f t="shared" si="1"/>
        <v>0.15391227271495544</v>
      </c>
      <c r="O17" s="3">
        <f t="shared" si="2"/>
        <v>0.14608772728504454</v>
      </c>
    </row>
    <row r="18" spans="11:15" ht="12.75">
      <c r="K18" s="4">
        <v>48.77207016124739</v>
      </c>
      <c r="L18">
        <v>16</v>
      </c>
      <c r="M18" s="3">
        <f t="shared" si="0"/>
        <v>0.32</v>
      </c>
      <c r="N18" s="3">
        <f t="shared" si="1"/>
        <v>0.15492385186698687</v>
      </c>
      <c r="O18" s="3">
        <f t="shared" si="2"/>
        <v>0.16507614813301313</v>
      </c>
    </row>
    <row r="19" spans="11:15" ht="12.75">
      <c r="K19" s="4">
        <v>53.256494256209066</v>
      </c>
      <c r="L19">
        <v>17</v>
      </c>
      <c r="M19" s="3">
        <f t="shared" si="0"/>
        <v>0.34</v>
      </c>
      <c r="N19" s="3">
        <f t="shared" si="1"/>
        <v>0.21098448535626835</v>
      </c>
      <c r="O19" s="3">
        <f t="shared" si="2"/>
        <v>0.12901551464373168</v>
      </c>
    </row>
    <row r="20" spans="11:15" ht="12.75">
      <c r="K20" s="4">
        <v>60.99015896801389</v>
      </c>
      <c r="L20">
        <v>18</v>
      </c>
      <c r="M20" s="3">
        <f t="shared" si="0"/>
        <v>0.36</v>
      </c>
      <c r="N20" s="3">
        <f t="shared" si="1"/>
        <v>0.33124233845999407</v>
      </c>
      <c r="O20" s="3">
        <f t="shared" si="2"/>
        <v>0.02875766154000592</v>
      </c>
    </row>
    <row r="21" spans="11:15" ht="12.75">
      <c r="K21" s="4">
        <v>61.04018770352716</v>
      </c>
      <c r="L21">
        <v>19</v>
      </c>
      <c r="M21" s="3">
        <f t="shared" si="0"/>
        <v>0.38</v>
      </c>
      <c r="N21" s="3">
        <f t="shared" si="1"/>
        <v>0.33210274025495357</v>
      </c>
      <c r="O21" s="3">
        <f t="shared" si="2"/>
        <v>0.04789725974504644</v>
      </c>
    </row>
    <row r="22" spans="11:15" ht="12.75">
      <c r="K22" s="4">
        <v>67.44322278326715</v>
      </c>
      <c r="L22">
        <v>20</v>
      </c>
      <c r="M22" s="3">
        <f t="shared" si="0"/>
        <v>0.4</v>
      </c>
      <c r="N22" s="3">
        <f t="shared" si="1"/>
        <v>0.44802489165589676</v>
      </c>
      <c r="O22" s="3">
        <f t="shared" si="2"/>
        <v>0.04802489165589674</v>
      </c>
    </row>
    <row r="23" spans="11:15" ht="12.75">
      <c r="K23" s="4">
        <v>67.6215356643276</v>
      </c>
      <c r="L23">
        <v>21</v>
      </c>
      <c r="M23" s="3">
        <f t="shared" si="0"/>
        <v>0.42</v>
      </c>
      <c r="N23" s="3">
        <f t="shared" si="1"/>
        <v>0.4513694386429168</v>
      </c>
      <c r="O23" s="3">
        <f t="shared" si="2"/>
        <v>0.0313694386429168</v>
      </c>
    </row>
    <row r="24" spans="11:15" ht="12.75">
      <c r="K24" s="4">
        <v>71.70040102924119</v>
      </c>
      <c r="L24">
        <v>22</v>
      </c>
      <c r="M24" s="3">
        <f t="shared" si="0"/>
        <v>0.44</v>
      </c>
      <c r="N24" s="3">
        <f t="shared" si="1"/>
        <v>0.5283445883609299</v>
      </c>
      <c r="O24" s="3">
        <f t="shared" si="2"/>
        <v>0.0883445883609299</v>
      </c>
    </row>
    <row r="25" spans="11:15" ht="12.75">
      <c r="K25" s="4">
        <v>76.2751163778846</v>
      </c>
      <c r="L25">
        <v>23</v>
      </c>
      <c r="M25" s="3">
        <f t="shared" si="0"/>
        <v>0.46</v>
      </c>
      <c r="N25" s="3">
        <f t="shared" si="1"/>
        <v>0.6132960276678763</v>
      </c>
      <c r="O25" s="3">
        <f t="shared" si="2"/>
        <v>0.15329602766787626</v>
      </c>
    </row>
    <row r="26" spans="11:15" ht="12.75">
      <c r="K26" s="4">
        <v>78.70813023850353</v>
      </c>
      <c r="L26">
        <v>24</v>
      </c>
      <c r="M26" s="3">
        <f t="shared" si="0"/>
        <v>0.48</v>
      </c>
      <c r="N26" s="3">
        <f t="shared" si="1"/>
        <v>0.656610043597138</v>
      </c>
      <c r="O26" s="3">
        <f t="shared" si="2"/>
        <v>0.17661004359713806</v>
      </c>
    </row>
    <row r="27" spans="11:15" ht="12.75">
      <c r="K27" s="4">
        <v>87.18440122387749</v>
      </c>
      <c r="L27">
        <v>25</v>
      </c>
      <c r="M27" s="3">
        <f t="shared" si="0"/>
        <v>0.5</v>
      </c>
      <c r="N27" s="3">
        <f t="shared" si="1"/>
        <v>0.7895751981262317</v>
      </c>
      <c r="O27" s="3">
        <f t="shared" si="2"/>
        <v>0.28957519812623167</v>
      </c>
    </row>
    <row r="28" spans="11:15" ht="12.75">
      <c r="K28" s="4">
        <v>93.30881897770696</v>
      </c>
      <c r="L28">
        <v>26</v>
      </c>
      <c r="M28" s="3">
        <f t="shared" si="0"/>
        <v>0.52</v>
      </c>
      <c r="N28" s="3">
        <f t="shared" si="1"/>
        <v>0.8632864753041911</v>
      </c>
      <c r="O28" s="3">
        <f t="shared" si="2"/>
        <v>0.3432864753041911</v>
      </c>
    </row>
    <row r="29" spans="11:15" ht="12.75">
      <c r="K29" s="4">
        <v>93.58825800466026</v>
      </c>
      <c r="L29">
        <v>27</v>
      </c>
      <c r="M29" s="3">
        <f t="shared" si="0"/>
        <v>0.54</v>
      </c>
      <c r="N29" s="3">
        <f t="shared" si="1"/>
        <v>0.8661658179136361</v>
      </c>
      <c r="O29" s="3">
        <f t="shared" si="2"/>
        <v>0.3261658179136361</v>
      </c>
    </row>
    <row r="30" spans="11:15" ht="12.75">
      <c r="K30" s="4">
        <v>93.74562751363088</v>
      </c>
      <c r="L30">
        <v>28</v>
      </c>
      <c r="M30" s="3">
        <f t="shared" si="0"/>
        <v>0.56</v>
      </c>
      <c r="N30" s="3">
        <f t="shared" si="1"/>
        <v>0.867768879110407</v>
      </c>
      <c r="O30" s="3">
        <f t="shared" si="2"/>
        <v>0.30776887911040696</v>
      </c>
    </row>
    <row r="31" spans="11:15" ht="12.75">
      <c r="K31" s="4">
        <v>95.36979068885285</v>
      </c>
      <c r="L31">
        <v>29</v>
      </c>
      <c r="M31" s="3">
        <f t="shared" si="0"/>
        <v>0.58</v>
      </c>
      <c r="N31" s="3">
        <f t="shared" si="1"/>
        <v>0.883541963501578</v>
      </c>
      <c r="O31" s="3">
        <f t="shared" si="2"/>
        <v>0.303541963501578</v>
      </c>
    </row>
    <row r="32" spans="11:15" ht="12.75">
      <c r="K32" s="4">
        <v>95.49204791920864</v>
      </c>
      <c r="L32">
        <v>30</v>
      </c>
      <c r="M32" s="3">
        <f t="shared" si="0"/>
        <v>0.6</v>
      </c>
      <c r="N32" s="3">
        <f t="shared" si="1"/>
        <v>0.8846728172937485</v>
      </c>
      <c r="O32" s="3">
        <f t="shared" si="2"/>
        <v>0.2846728172937485</v>
      </c>
    </row>
    <row r="33" spans="11:15" ht="12.75">
      <c r="K33" s="4">
        <v>98.2563798193861</v>
      </c>
      <c r="L33">
        <v>31</v>
      </c>
      <c r="M33" s="3">
        <f t="shared" si="0"/>
        <v>0.62</v>
      </c>
      <c r="N33" s="3">
        <f t="shared" si="1"/>
        <v>0.9081891034199174</v>
      </c>
      <c r="O33" s="3">
        <f t="shared" si="2"/>
        <v>0.28818910341991744</v>
      </c>
    </row>
    <row r="34" spans="11:15" ht="12.75">
      <c r="K34" s="4">
        <v>101.55217456836625</v>
      </c>
      <c r="L34">
        <v>32</v>
      </c>
      <c r="M34" s="3">
        <f t="shared" si="0"/>
        <v>0.64</v>
      </c>
      <c r="N34" s="3">
        <f t="shared" si="1"/>
        <v>0.9313452043187074</v>
      </c>
      <c r="O34" s="3">
        <f t="shared" si="2"/>
        <v>0.29134520431870736</v>
      </c>
    </row>
    <row r="35" spans="11:15" ht="12.75">
      <c r="K35" s="4">
        <v>102.67812216876474</v>
      </c>
      <c r="L35">
        <v>33</v>
      </c>
      <c r="M35" s="3">
        <f t="shared" si="0"/>
        <v>0.66</v>
      </c>
      <c r="N35" s="3">
        <f t="shared" si="1"/>
        <v>0.9381280407154946</v>
      </c>
      <c r="O35" s="3">
        <f t="shared" si="2"/>
        <v>0.2781280407154946</v>
      </c>
    </row>
    <row r="36" spans="11:15" ht="12.75">
      <c r="K36" s="4">
        <v>104.67533057349804</v>
      </c>
      <c r="L36">
        <v>34</v>
      </c>
      <c r="M36" s="3">
        <f t="shared" si="0"/>
        <v>0.68</v>
      </c>
      <c r="N36" s="3">
        <f t="shared" si="1"/>
        <v>0.948860289425399</v>
      </c>
      <c r="O36" s="3">
        <f t="shared" si="2"/>
        <v>0.26886028942539897</v>
      </c>
    </row>
    <row r="37" spans="11:15" ht="12.75">
      <c r="K37" s="4">
        <v>105.84367714155854</v>
      </c>
      <c r="L37">
        <v>35</v>
      </c>
      <c r="M37" s="3">
        <f t="shared" si="0"/>
        <v>0.7</v>
      </c>
      <c r="N37" s="3">
        <f t="shared" si="1"/>
        <v>0.9544165420120306</v>
      </c>
      <c r="O37" s="3">
        <f t="shared" si="2"/>
        <v>0.2544165420120307</v>
      </c>
    </row>
    <row r="38" spans="11:15" ht="12.75">
      <c r="K38" s="4">
        <v>108.47473050070593</v>
      </c>
      <c r="L38">
        <v>36</v>
      </c>
      <c r="M38" s="3">
        <f t="shared" si="0"/>
        <v>0.72</v>
      </c>
      <c r="N38" s="3">
        <f t="shared" si="1"/>
        <v>0.9651587506188991</v>
      </c>
      <c r="O38" s="3">
        <f t="shared" si="2"/>
        <v>0.24515875061889913</v>
      </c>
    </row>
    <row r="39" spans="11:15" ht="12.75">
      <c r="K39" s="4">
        <v>109.95626466925096</v>
      </c>
      <c r="L39">
        <v>37</v>
      </c>
      <c r="M39" s="3">
        <f t="shared" si="0"/>
        <v>0.74</v>
      </c>
      <c r="N39" s="3">
        <f t="shared" si="1"/>
        <v>0.9702299632024208</v>
      </c>
      <c r="O39" s="3">
        <f t="shared" si="2"/>
        <v>0.23022996320242084</v>
      </c>
    </row>
    <row r="40" spans="11:15" ht="12.75">
      <c r="K40" s="4">
        <v>111.678799472553</v>
      </c>
      <c r="L40">
        <v>38</v>
      </c>
      <c r="M40" s="3">
        <f t="shared" si="0"/>
        <v>0.76</v>
      </c>
      <c r="N40" s="3">
        <f t="shared" si="1"/>
        <v>0.9753403597944729</v>
      </c>
      <c r="O40" s="3">
        <f t="shared" si="2"/>
        <v>0.21534035979447286</v>
      </c>
    </row>
    <row r="41" spans="11:15" ht="12.75">
      <c r="K41" s="4">
        <v>112.37674672498491</v>
      </c>
      <c r="L41">
        <v>39</v>
      </c>
      <c r="M41" s="3">
        <f t="shared" si="0"/>
        <v>0.78</v>
      </c>
      <c r="N41" s="3">
        <f t="shared" si="1"/>
        <v>0.9771903715818961</v>
      </c>
      <c r="O41" s="3">
        <f t="shared" si="2"/>
        <v>0.19719037158189612</v>
      </c>
    </row>
    <row r="42" spans="11:15" ht="12.75">
      <c r="K42" s="4">
        <v>115.77136441064083</v>
      </c>
      <c r="L42">
        <v>40</v>
      </c>
      <c r="M42" s="3">
        <f t="shared" si="0"/>
        <v>0.8</v>
      </c>
      <c r="N42" s="3">
        <f t="shared" si="1"/>
        <v>0.9846052146755166</v>
      </c>
      <c r="O42" s="3">
        <f t="shared" si="2"/>
        <v>0.1846052146755166</v>
      </c>
    </row>
    <row r="43" spans="11:15" ht="12.75">
      <c r="K43" s="4">
        <v>120.2173831430779</v>
      </c>
      <c r="L43">
        <v>41</v>
      </c>
      <c r="M43" s="3">
        <f t="shared" si="0"/>
        <v>0.82</v>
      </c>
      <c r="N43" s="3">
        <f t="shared" si="1"/>
        <v>0.9911178016205514</v>
      </c>
      <c r="O43" s="3">
        <f t="shared" si="2"/>
        <v>0.17111780162055146</v>
      </c>
    </row>
    <row r="44" spans="11:15" ht="12.75">
      <c r="K44" s="4">
        <v>121.2132192919546</v>
      </c>
      <c r="L44">
        <v>42</v>
      </c>
      <c r="M44" s="3">
        <f t="shared" si="0"/>
        <v>0.84</v>
      </c>
      <c r="N44" s="3">
        <f t="shared" si="1"/>
        <v>0.9921902741555146</v>
      </c>
      <c r="O44" s="3">
        <f t="shared" si="2"/>
        <v>0.15219027415551467</v>
      </c>
    </row>
    <row r="45" spans="11:15" ht="12.75">
      <c r="K45" s="4">
        <v>121.84777241747106</v>
      </c>
      <c r="L45">
        <v>43</v>
      </c>
      <c r="M45" s="3">
        <f t="shared" si="0"/>
        <v>0.86</v>
      </c>
      <c r="N45" s="3">
        <f t="shared" si="1"/>
        <v>0.992812662463992</v>
      </c>
      <c r="O45" s="3">
        <f t="shared" si="2"/>
        <v>0.13281266246399204</v>
      </c>
    </row>
    <row r="46" spans="11:15" ht="12.75">
      <c r="K46" s="4">
        <v>122.31071610920395</v>
      </c>
      <c r="L46">
        <v>44</v>
      </c>
      <c r="M46" s="3">
        <f t="shared" si="0"/>
        <v>0.88</v>
      </c>
      <c r="N46" s="3">
        <f t="shared" si="1"/>
        <v>0.9932387129390984</v>
      </c>
      <c r="O46" s="3">
        <f t="shared" si="2"/>
        <v>0.11323871293909837</v>
      </c>
    </row>
    <row r="47" spans="11:15" ht="12.75">
      <c r="K47" s="4">
        <v>122.7612652666181</v>
      </c>
      <c r="L47">
        <v>45</v>
      </c>
      <c r="M47" s="3">
        <f t="shared" si="0"/>
        <v>0.9</v>
      </c>
      <c r="N47" s="3">
        <f t="shared" si="1"/>
        <v>0.9936317712723669</v>
      </c>
      <c r="O47" s="3">
        <f t="shared" si="2"/>
        <v>0.09363177127236688</v>
      </c>
    </row>
    <row r="48" spans="11:15" ht="12.75">
      <c r="K48" s="4">
        <v>125.47292534808778</v>
      </c>
      <c r="L48">
        <v>46</v>
      </c>
      <c r="M48" s="3">
        <f t="shared" si="0"/>
        <v>0.92</v>
      </c>
      <c r="N48" s="3">
        <f t="shared" si="1"/>
        <v>0.995597926787928</v>
      </c>
      <c r="O48" s="3">
        <f t="shared" si="2"/>
        <v>0.07559792678792798</v>
      </c>
    </row>
    <row r="49" spans="11:15" ht="12.75">
      <c r="K49" s="4">
        <v>132.06385571536143</v>
      </c>
      <c r="L49">
        <v>47</v>
      </c>
      <c r="M49" s="3">
        <f t="shared" si="0"/>
        <v>0.94</v>
      </c>
      <c r="N49" s="3">
        <f t="shared" si="1"/>
        <v>0.9983156527643899</v>
      </c>
      <c r="O49" s="3">
        <f t="shared" si="2"/>
        <v>0.05831565276438999</v>
      </c>
    </row>
    <row r="50" spans="11:15" ht="12.75">
      <c r="K50" s="4">
        <v>137.69989687678145</v>
      </c>
      <c r="L50">
        <v>48</v>
      </c>
      <c r="M50" s="3">
        <f t="shared" si="0"/>
        <v>0.96</v>
      </c>
      <c r="N50" s="3">
        <f t="shared" si="1"/>
        <v>0.9993105229551908</v>
      </c>
      <c r="O50" s="3">
        <f t="shared" si="2"/>
        <v>0.039310522955190885</v>
      </c>
    </row>
    <row r="51" spans="11:15" ht="12.75">
      <c r="K51" s="4">
        <v>137.75374714021012</v>
      </c>
      <c r="L51">
        <v>49</v>
      </c>
      <c r="M51" s="3">
        <f t="shared" si="0"/>
        <v>0.98</v>
      </c>
      <c r="N51" s="3">
        <f t="shared" si="1"/>
        <v>0.999316601343958</v>
      </c>
      <c r="O51" s="3">
        <f t="shared" si="2"/>
        <v>0.019316601343958073</v>
      </c>
    </row>
    <row r="52" spans="11:15" ht="12.75">
      <c r="K52" s="4">
        <v>139.22351804643188</v>
      </c>
      <c r="L52">
        <v>50</v>
      </c>
      <c r="M52" s="3">
        <f t="shared" si="0"/>
        <v>1</v>
      </c>
      <c r="N52" s="3">
        <f t="shared" si="1"/>
        <v>0.9994645865904489</v>
      </c>
      <c r="O52" s="3">
        <f t="shared" si="2"/>
        <v>0.0005354134095510998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">
      <selection activeCell="X45" sqref="X45"/>
    </sheetView>
  </sheetViews>
  <sheetFormatPr defaultColWidth="9.140625" defaultRowHeight="12.75"/>
  <cols>
    <col min="10" max="10" width="9.140625" style="1" customWidth="1"/>
  </cols>
  <sheetData>
    <row r="1" ht="12.75">
      <c r="A1" t="s">
        <v>28</v>
      </c>
    </row>
    <row r="2" ht="12.75">
      <c r="A2" t="s">
        <v>21</v>
      </c>
    </row>
    <row r="3" spans="1:18" ht="12.75">
      <c r="A3" s="5" t="s">
        <v>29</v>
      </c>
      <c r="B3" s="6"/>
      <c r="C3" s="6"/>
      <c r="D3" s="5" t="s">
        <v>30</v>
      </c>
      <c r="E3" s="6"/>
      <c r="K3" t="s">
        <v>31</v>
      </c>
      <c r="L3" t="s">
        <v>32</v>
      </c>
      <c r="M3" t="s">
        <v>22</v>
      </c>
      <c r="N3" t="s">
        <v>34</v>
      </c>
      <c r="O3" t="s">
        <v>35</v>
      </c>
      <c r="P3" t="s">
        <v>33</v>
      </c>
      <c r="Q3" t="s">
        <v>36</v>
      </c>
      <c r="R3" t="s">
        <v>37</v>
      </c>
    </row>
    <row r="4" spans="1:21" ht="12.75">
      <c r="A4" s="6">
        <v>10.338575255870818</v>
      </c>
      <c r="B4" s="6">
        <v>12.520450007915496</v>
      </c>
      <c r="C4" s="6"/>
      <c r="D4" s="6">
        <v>11.987644743919372</v>
      </c>
      <c r="E4" s="6">
        <v>10.076919150352477</v>
      </c>
      <c r="K4" s="6">
        <v>10.338575255870818</v>
      </c>
      <c r="L4" s="6">
        <v>11.987644743919372</v>
      </c>
      <c r="M4">
        <v>3</v>
      </c>
      <c r="N4">
        <f>COUNTIF(K$4:K$23,CONCATENATE("&lt;",M4))</f>
        <v>0</v>
      </c>
      <c r="O4">
        <f>COUNTIF(L$4:L$23,CONCATENATE("&lt;",M4))</f>
        <v>0</v>
      </c>
      <c r="P4">
        <f>N4/20</f>
        <v>0</v>
      </c>
      <c r="Q4">
        <f>O4/20</f>
        <v>0</v>
      </c>
      <c r="R4">
        <f>ABS(P4-Q4)</f>
        <v>0</v>
      </c>
      <c r="T4" t="s">
        <v>38</v>
      </c>
      <c r="U4">
        <f>MAX(R4:R28)</f>
        <v>0.35</v>
      </c>
    </row>
    <row r="5" spans="1:21" ht="12.75">
      <c r="A5" s="6">
        <v>9.262892138957977</v>
      </c>
      <c r="B5" s="6">
        <v>11.234169852733611</v>
      </c>
      <c r="C5" s="6"/>
      <c r="D5" s="6">
        <v>9.657384467124938</v>
      </c>
      <c r="E5" s="6">
        <v>8.970118117332458</v>
      </c>
      <c r="K5" s="6">
        <v>9.262892138957977</v>
      </c>
      <c r="L5" s="6">
        <v>9.657384467124938</v>
      </c>
      <c r="M5">
        <v>3.5</v>
      </c>
      <c r="N5">
        <f aca="true" t="shared" si="0" ref="N5:N28">COUNTIF($K$4:$K$23,CONCATENATE("&lt;",M5))</f>
        <v>0</v>
      </c>
      <c r="O5">
        <f aca="true" t="shared" si="1" ref="O5:O28">COUNTIF(L$4:L$23,CONCATENATE("&lt;",M5))</f>
        <v>0</v>
      </c>
      <c r="P5">
        <f aca="true" t="shared" si="2" ref="P5:P28">N5/20</f>
        <v>0</v>
      </c>
      <c r="Q5">
        <f aca="true" t="shared" si="3" ref="Q5:Q28">O5/20</f>
        <v>0</v>
      </c>
      <c r="R5">
        <f aca="true" t="shared" si="4" ref="R5:R28">ABS(P5-Q5)</f>
        <v>0</v>
      </c>
      <c r="T5" t="s">
        <v>39</v>
      </c>
      <c r="U5">
        <f>1.36*SQRT((20+20)/(20*20))</f>
        <v>0.43006976178289963</v>
      </c>
    </row>
    <row r="6" spans="1:18" ht="12.75">
      <c r="A6" s="6">
        <v>10.05514086484909</v>
      </c>
      <c r="B6" s="6">
        <v>9.888524901866912</v>
      </c>
      <c r="C6" s="6"/>
      <c r="D6" s="6">
        <v>10.246886801719665</v>
      </c>
      <c r="E6" s="6">
        <v>3.5787549734115593</v>
      </c>
      <c r="K6" s="6">
        <v>10.05514086484909</v>
      </c>
      <c r="L6" s="6">
        <v>10.246886801719665</v>
      </c>
      <c r="M6">
        <v>4</v>
      </c>
      <c r="N6">
        <f t="shared" si="0"/>
        <v>0</v>
      </c>
      <c r="O6">
        <f t="shared" si="1"/>
        <v>1</v>
      </c>
      <c r="P6">
        <f t="shared" si="2"/>
        <v>0</v>
      </c>
      <c r="Q6">
        <f t="shared" si="3"/>
        <v>0.05</v>
      </c>
      <c r="R6">
        <f t="shared" si="4"/>
        <v>0.05</v>
      </c>
    </row>
    <row r="7" spans="1:18" ht="12.75">
      <c r="A7" s="6">
        <v>7.168526065349578</v>
      </c>
      <c r="B7" s="6">
        <v>9.257082831859588</v>
      </c>
      <c r="C7" s="6"/>
      <c r="D7" s="6">
        <v>9.349755835533141</v>
      </c>
      <c r="E7" s="6">
        <v>4.549391341209411</v>
      </c>
      <c r="K7" s="6">
        <v>7.168526065349578</v>
      </c>
      <c r="L7" s="6">
        <v>9.349755835533141</v>
      </c>
      <c r="M7">
        <v>4.5</v>
      </c>
      <c r="N7">
        <f t="shared" si="0"/>
        <v>0</v>
      </c>
      <c r="O7">
        <f t="shared" si="1"/>
        <v>1</v>
      </c>
      <c r="P7">
        <f t="shared" si="2"/>
        <v>0</v>
      </c>
      <c r="Q7">
        <f t="shared" si="3"/>
        <v>0.05</v>
      </c>
      <c r="R7">
        <f t="shared" si="4"/>
        <v>0.05</v>
      </c>
    </row>
    <row r="8" spans="1:18" ht="12.75">
      <c r="A8" s="6">
        <v>9.600118052959441</v>
      </c>
      <c r="B8" s="6">
        <v>9.383788955211639</v>
      </c>
      <c r="C8" s="6"/>
      <c r="D8" s="6">
        <v>5.085132193565368</v>
      </c>
      <c r="E8" s="6">
        <v>7.0949178457260125</v>
      </c>
      <c r="K8" s="6">
        <v>9.600118052959441</v>
      </c>
      <c r="L8" s="6">
        <v>5.085132193565368</v>
      </c>
      <c r="M8">
        <v>5</v>
      </c>
      <c r="N8">
        <f t="shared" si="0"/>
        <v>0</v>
      </c>
      <c r="O8">
        <f t="shared" si="1"/>
        <v>3</v>
      </c>
      <c r="P8">
        <f t="shared" si="2"/>
        <v>0</v>
      </c>
      <c r="Q8">
        <f t="shared" si="3"/>
        <v>0.15</v>
      </c>
      <c r="R8">
        <f t="shared" si="4"/>
        <v>0.15</v>
      </c>
    </row>
    <row r="9" spans="1:18" ht="12.75">
      <c r="A9" s="6">
        <v>12.19073714017868</v>
      </c>
      <c r="B9" s="6">
        <v>12.656338584423064</v>
      </c>
      <c r="C9" s="6"/>
      <c r="D9" s="6">
        <v>12.259656500816345</v>
      </c>
      <c r="E9" s="6">
        <v>8.115725111961364</v>
      </c>
      <c r="K9" s="6">
        <v>12.19073714017868</v>
      </c>
      <c r="L9" s="6">
        <v>12.259656500816345</v>
      </c>
      <c r="M9">
        <v>5.5</v>
      </c>
      <c r="N9">
        <f t="shared" si="0"/>
        <v>0</v>
      </c>
      <c r="O9">
        <f t="shared" si="1"/>
        <v>5</v>
      </c>
      <c r="P9">
        <f t="shared" si="2"/>
        <v>0</v>
      </c>
      <c r="Q9">
        <f t="shared" si="3"/>
        <v>0.25</v>
      </c>
      <c r="R9">
        <f t="shared" si="4"/>
        <v>0.25</v>
      </c>
    </row>
    <row r="10" spans="1:18" ht="12.75">
      <c r="A10" s="6">
        <v>12.124953639507293</v>
      </c>
      <c r="B10" s="6">
        <v>8.806177031993865</v>
      </c>
      <c r="C10" s="6"/>
      <c r="D10" s="6">
        <v>11.367469382286071</v>
      </c>
      <c r="E10" s="6">
        <v>9.199703764915466</v>
      </c>
      <c r="K10" s="6">
        <v>12.124953639507293</v>
      </c>
      <c r="L10" s="6">
        <v>11.367469382286071</v>
      </c>
      <c r="M10">
        <v>6</v>
      </c>
      <c r="N10">
        <f t="shared" si="0"/>
        <v>0</v>
      </c>
      <c r="O10">
        <f t="shared" si="1"/>
        <v>5</v>
      </c>
      <c r="P10">
        <f t="shared" si="2"/>
        <v>0</v>
      </c>
      <c r="Q10">
        <f t="shared" si="3"/>
        <v>0.25</v>
      </c>
      <c r="R10">
        <f t="shared" si="4"/>
        <v>0.25</v>
      </c>
    </row>
    <row r="11" spans="1:18" ht="12.75">
      <c r="A11" s="6">
        <v>10.431087863445281</v>
      </c>
      <c r="B11" s="6">
        <v>9.408499610424041</v>
      </c>
      <c r="C11" s="6"/>
      <c r="D11" s="6">
        <v>14.590211462974548</v>
      </c>
      <c r="E11" s="6">
        <v>4.622244429588317</v>
      </c>
      <c r="K11" s="6">
        <v>10.431087863445281</v>
      </c>
      <c r="L11" s="6">
        <v>14.590211462974548</v>
      </c>
      <c r="M11">
        <v>6.5</v>
      </c>
      <c r="N11">
        <f t="shared" si="0"/>
        <v>0</v>
      </c>
      <c r="O11">
        <f t="shared" si="1"/>
        <v>5</v>
      </c>
      <c r="P11">
        <f t="shared" si="2"/>
        <v>0</v>
      </c>
      <c r="Q11">
        <f t="shared" si="3"/>
        <v>0.25</v>
      </c>
      <c r="R11">
        <f t="shared" si="4"/>
        <v>0.25</v>
      </c>
    </row>
    <row r="12" spans="1:18" ht="12.75">
      <c r="A12" s="6">
        <v>11.981210124492645</v>
      </c>
      <c r="B12" s="6">
        <v>10.382251632213592</v>
      </c>
      <c r="C12" s="6"/>
      <c r="D12" s="6">
        <v>8.797023367881774</v>
      </c>
      <c r="E12" s="6">
        <v>5.346237730979919</v>
      </c>
      <c r="K12" s="6">
        <v>11.981210124492645</v>
      </c>
      <c r="L12" s="6">
        <v>8.797023367881774</v>
      </c>
      <c r="M12">
        <v>7</v>
      </c>
      <c r="N12">
        <f t="shared" si="0"/>
        <v>0</v>
      </c>
      <c r="O12">
        <f t="shared" si="1"/>
        <v>5</v>
      </c>
      <c r="P12">
        <f t="shared" si="2"/>
        <v>0</v>
      </c>
      <c r="Q12">
        <f t="shared" si="3"/>
        <v>0.25</v>
      </c>
      <c r="R12">
        <f t="shared" si="4"/>
        <v>0.25</v>
      </c>
    </row>
    <row r="13" spans="1:18" ht="12.75">
      <c r="A13" s="6">
        <v>11.991140735149383</v>
      </c>
      <c r="B13" s="6">
        <v>12.990128409862518</v>
      </c>
      <c r="D13" s="6">
        <v>12.54454572200775</v>
      </c>
      <c r="E13" s="6">
        <v>12.02207429409027</v>
      </c>
      <c r="K13" s="6">
        <v>11.991140735149383</v>
      </c>
      <c r="L13" s="6">
        <v>12.54454572200775</v>
      </c>
      <c r="M13">
        <v>7.5</v>
      </c>
      <c r="N13">
        <f t="shared" si="0"/>
        <v>1</v>
      </c>
      <c r="O13">
        <f t="shared" si="1"/>
        <v>6</v>
      </c>
      <c r="P13">
        <f t="shared" si="2"/>
        <v>0.05</v>
      </c>
      <c r="Q13">
        <f t="shared" si="3"/>
        <v>0.3</v>
      </c>
      <c r="R13">
        <f t="shared" si="4"/>
        <v>0.25</v>
      </c>
    </row>
    <row r="14" spans="11:18" ht="12.75">
      <c r="K14" s="6">
        <v>12.520450007915496</v>
      </c>
      <c r="L14" s="6">
        <v>10.076919150352477</v>
      </c>
      <c r="M14">
        <v>8</v>
      </c>
      <c r="N14">
        <f t="shared" si="0"/>
        <v>1</v>
      </c>
      <c r="O14">
        <f t="shared" si="1"/>
        <v>6</v>
      </c>
      <c r="P14">
        <f t="shared" si="2"/>
        <v>0.05</v>
      </c>
      <c r="Q14">
        <f t="shared" si="3"/>
        <v>0.3</v>
      </c>
      <c r="R14">
        <f t="shared" si="4"/>
        <v>0.25</v>
      </c>
    </row>
    <row r="15" spans="11:18" ht="12.75">
      <c r="K15" s="6">
        <v>11.234169852733611</v>
      </c>
      <c r="L15" s="6">
        <v>8.970118117332458</v>
      </c>
      <c r="M15">
        <v>8.5</v>
      </c>
      <c r="N15">
        <f t="shared" si="0"/>
        <v>1</v>
      </c>
      <c r="O15">
        <f t="shared" si="1"/>
        <v>7</v>
      </c>
      <c r="P15">
        <f t="shared" si="2"/>
        <v>0.05</v>
      </c>
      <c r="Q15">
        <f t="shared" si="3"/>
        <v>0.35</v>
      </c>
      <c r="R15">
        <f t="shared" si="4"/>
        <v>0.3</v>
      </c>
    </row>
    <row r="16" spans="11:18" ht="12.75">
      <c r="K16" s="6">
        <v>9.888524901866912</v>
      </c>
      <c r="L16" s="6">
        <v>3.5787549734115593</v>
      </c>
      <c r="M16">
        <v>9</v>
      </c>
      <c r="N16">
        <f t="shared" si="0"/>
        <v>2</v>
      </c>
      <c r="O16">
        <f t="shared" si="1"/>
        <v>9</v>
      </c>
      <c r="P16">
        <f t="shared" si="2"/>
        <v>0.1</v>
      </c>
      <c r="Q16">
        <f t="shared" si="3"/>
        <v>0.45</v>
      </c>
      <c r="R16">
        <f t="shared" si="4"/>
        <v>0.35</v>
      </c>
    </row>
    <row r="17" spans="11:18" ht="12.75">
      <c r="K17" s="6">
        <v>9.257082831859588</v>
      </c>
      <c r="L17" s="6">
        <v>4.549391341209411</v>
      </c>
      <c r="M17">
        <v>9.5</v>
      </c>
      <c r="N17">
        <f t="shared" si="0"/>
        <v>6</v>
      </c>
      <c r="O17">
        <f t="shared" si="1"/>
        <v>11</v>
      </c>
      <c r="P17">
        <f t="shared" si="2"/>
        <v>0.3</v>
      </c>
      <c r="Q17">
        <f t="shared" si="3"/>
        <v>0.55</v>
      </c>
      <c r="R17">
        <f t="shared" si="4"/>
        <v>0.25000000000000006</v>
      </c>
    </row>
    <row r="18" spans="11:18" ht="12.75">
      <c r="K18" s="6">
        <v>9.383788955211639</v>
      </c>
      <c r="L18" s="6">
        <v>7.0949178457260125</v>
      </c>
      <c r="M18">
        <v>10</v>
      </c>
      <c r="N18">
        <f t="shared" si="0"/>
        <v>8</v>
      </c>
      <c r="O18">
        <f t="shared" si="1"/>
        <v>12</v>
      </c>
      <c r="P18">
        <f t="shared" si="2"/>
        <v>0.4</v>
      </c>
      <c r="Q18">
        <f t="shared" si="3"/>
        <v>0.6</v>
      </c>
      <c r="R18">
        <f t="shared" si="4"/>
        <v>0.19999999999999996</v>
      </c>
    </row>
    <row r="19" spans="11:18" ht="12.75">
      <c r="K19" s="6">
        <v>12.656338584423064</v>
      </c>
      <c r="L19" s="6">
        <v>8.115725111961364</v>
      </c>
      <c r="M19">
        <v>10.5</v>
      </c>
      <c r="N19">
        <f t="shared" si="0"/>
        <v>12</v>
      </c>
      <c r="O19">
        <f t="shared" si="1"/>
        <v>14</v>
      </c>
      <c r="P19">
        <f t="shared" si="2"/>
        <v>0.6</v>
      </c>
      <c r="Q19">
        <f t="shared" si="3"/>
        <v>0.7</v>
      </c>
      <c r="R19">
        <f t="shared" si="4"/>
        <v>0.09999999999999998</v>
      </c>
    </row>
    <row r="20" spans="11:18" ht="12.75">
      <c r="K20" s="6">
        <v>8.806177031993865</v>
      </c>
      <c r="L20" s="6">
        <v>9.199703764915466</v>
      </c>
      <c r="M20">
        <v>11</v>
      </c>
      <c r="N20">
        <f t="shared" si="0"/>
        <v>12</v>
      </c>
      <c r="O20">
        <f t="shared" si="1"/>
        <v>14</v>
      </c>
      <c r="P20">
        <f t="shared" si="2"/>
        <v>0.6</v>
      </c>
      <c r="Q20">
        <f t="shared" si="3"/>
        <v>0.7</v>
      </c>
      <c r="R20">
        <f t="shared" si="4"/>
        <v>0.09999999999999998</v>
      </c>
    </row>
    <row r="21" spans="11:18" ht="12.75">
      <c r="K21" s="6">
        <v>9.408499610424041</v>
      </c>
      <c r="L21" s="6">
        <v>4.622244429588317</v>
      </c>
      <c r="M21">
        <v>11.5</v>
      </c>
      <c r="N21">
        <f t="shared" si="0"/>
        <v>13</v>
      </c>
      <c r="O21">
        <f t="shared" si="1"/>
        <v>15</v>
      </c>
      <c r="P21">
        <f t="shared" si="2"/>
        <v>0.65</v>
      </c>
      <c r="Q21">
        <f t="shared" si="3"/>
        <v>0.75</v>
      </c>
      <c r="R21">
        <f t="shared" si="4"/>
        <v>0.09999999999999998</v>
      </c>
    </row>
    <row r="22" spans="11:18" ht="12.75">
      <c r="K22" s="6">
        <v>10.382251632213592</v>
      </c>
      <c r="L22" s="6">
        <v>5.346237730979919</v>
      </c>
      <c r="M22">
        <v>12</v>
      </c>
      <c r="N22">
        <f t="shared" si="0"/>
        <v>15</v>
      </c>
      <c r="O22">
        <f t="shared" si="1"/>
        <v>16</v>
      </c>
      <c r="P22">
        <f t="shared" si="2"/>
        <v>0.75</v>
      </c>
      <c r="Q22">
        <f t="shared" si="3"/>
        <v>0.8</v>
      </c>
      <c r="R22">
        <f t="shared" si="4"/>
        <v>0.050000000000000044</v>
      </c>
    </row>
    <row r="23" spans="11:18" ht="12.75">
      <c r="K23" s="6">
        <v>12.990128409862518</v>
      </c>
      <c r="L23" s="6">
        <v>12.02207429409027</v>
      </c>
      <c r="M23">
        <v>12.5</v>
      </c>
      <c r="N23">
        <f t="shared" si="0"/>
        <v>17</v>
      </c>
      <c r="O23">
        <f t="shared" si="1"/>
        <v>18</v>
      </c>
      <c r="P23">
        <f t="shared" si="2"/>
        <v>0.85</v>
      </c>
      <c r="Q23">
        <f t="shared" si="3"/>
        <v>0.9</v>
      </c>
      <c r="R23">
        <f t="shared" si="4"/>
        <v>0.050000000000000044</v>
      </c>
    </row>
    <row r="24" spans="13:18" ht="12.75">
      <c r="M24">
        <v>13</v>
      </c>
      <c r="N24">
        <f t="shared" si="0"/>
        <v>20</v>
      </c>
      <c r="O24">
        <f t="shared" si="1"/>
        <v>19</v>
      </c>
      <c r="P24">
        <f t="shared" si="2"/>
        <v>1</v>
      </c>
      <c r="Q24">
        <f t="shared" si="3"/>
        <v>0.95</v>
      </c>
      <c r="R24">
        <f t="shared" si="4"/>
        <v>0.050000000000000044</v>
      </c>
    </row>
    <row r="25" spans="13:18" ht="12.75">
      <c r="M25">
        <v>13.5</v>
      </c>
      <c r="N25">
        <f t="shared" si="0"/>
        <v>20</v>
      </c>
      <c r="O25">
        <f t="shared" si="1"/>
        <v>19</v>
      </c>
      <c r="P25">
        <f t="shared" si="2"/>
        <v>1</v>
      </c>
      <c r="Q25">
        <f t="shared" si="3"/>
        <v>0.95</v>
      </c>
      <c r="R25">
        <f t="shared" si="4"/>
        <v>0.050000000000000044</v>
      </c>
    </row>
    <row r="26" spans="13:18" ht="12.75">
      <c r="M26">
        <v>14</v>
      </c>
      <c r="N26">
        <f t="shared" si="0"/>
        <v>20</v>
      </c>
      <c r="O26">
        <f t="shared" si="1"/>
        <v>19</v>
      </c>
      <c r="P26">
        <f t="shared" si="2"/>
        <v>1</v>
      </c>
      <c r="Q26">
        <f t="shared" si="3"/>
        <v>0.95</v>
      </c>
      <c r="R26">
        <f t="shared" si="4"/>
        <v>0.050000000000000044</v>
      </c>
    </row>
    <row r="27" spans="13:18" ht="12.75">
      <c r="M27">
        <v>14.5</v>
      </c>
      <c r="N27">
        <f t="shared" si="0"/>
        <v>20</v>
      </c>
      <c r="O27">
        <f t="shared" si="1"/>
        <v>19</v>
      </c>
      <c r="P27">
        <f t="shared" si="2"/>
        <v>1</v>
      </c>
      <c r="Q27">
        <f t="shared" si="3"/>
        <v>0.95</v>
      </c>
      <c r="R27">
        <f t="shared" si="4"/>
        <v>0.050000000000000044</v>
      </c>
    </row>
    <row r="28" spans="13:18" ht="12.75">
      <c r="M28">
        <v>15</v>
      </c>
      <c r="N28">
        <f t="shared" si="0"/>
        <v>20</v>
      </c>
      <c r="O28">
        <f t="shared" si="1"/>
        <v>20</v>
      </c>
      <c r="P28">
        <f t="shared" si="2"/>
        <v>1</v>
      </c>
      <c r="Q28">
        <f t="shared" si="3"/>
        <v>1</v>
      </c>
      <c r="R28">
        <f t="shared" si="4"/>
        <v>0</v>
      </c>
    </row>
    <row r="29" ht="12.75"/>
    <row r="30" ht="12.75"/>
    <row r="31" ht="12.75"/>
    <row r="32" ht="12.75"/>
    <row r="33" ht="12.75"/>
    <row r="35" ht="12.75"/>
    <row r="36" ht="12.75"/>
    <row r="37" ht="12.75"/>
    <row r="38" ht="12.75"/>
    <row r="39" ht="12.75"/>
    <row r="40" ht="12.75"/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 UTB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Ponížil</dc:creator>
  <cp:keywords/>
  <dc:description/>
  <cp:lastModifiedBy>Petr Ponizil</cp:lastModifiedBy>
  <dcterms:created xsi:type="dcterms:W3CDTF">2015-05-07T07:32:34Z</dcterms:created>
  <dcterms:modified xsi:type="dcterms:W3CDTF">2016-04-18T16:20:38Z</dcterms:modified>
  <cp:category/>
  <cp:version/>
  <cp:contentType/>
  <cp:contentStatus/>
</cp:coreProperties>
</file>