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480" yWindow="105" windowWidth="20610" windowHeight="11640"/>
  </bookViews>
  <sheets>
    <sheet name="Uvod" sheetId="5" r:id="rId1"/>
    <sheet name="Medianovy test" sheetId="1" r:id="rId2"/>
    <sheet name="Znamenkovy test" sheetId="2" r:id="rId3"/>
    <sheet name="Mann-Whitneyuv test" sheetId="6" r:id="rId4"/>
    <sheet name="Kolm.-Smir. test jednovyber" sheetId="3" r:id="rId5"/>
    <sheet name="Kolm.-Smir. test dvouvyber" sheetId="4" r:id="rId6"/>
  </sheets>
  <calcPr calcId="152511"/>
</workbook>
</file>

<file path=xl/calcChain.xml><?xml version="1.0" encoding="utf-8"?>
<calcChain xmlns="http://schemas.openxmlformats.org/spreadsheetml/2006/main">
  <c r="X8" i="6" l="1"/>
  <c r="X12" i="6"/>
  <c r="X14" i="6"/>
  <c r="V26" i="6"/>
  <c r="X7" i="6" s="1"/>
  <c r="X11" i="6" s="1"/>
  <c r="V40" i="6"/>
  <c r="U5" i="4"/>
  <c r="P6" i="4"/>
  <c r="P8" i="4"/>
  <c r="P10" i="4"/>
  <c r="R10" i="4" s="1"/>
  <c r="P12" i="4"/>
  <c r="P14" i="4"/>
  <c r="P16" i="4"/>
  <c r="P18" i="4"/>
  <c r="R18" i="4" s="1"/>
  <c r="P20" i="4"/>
  <c r="P22" i="4"/>
  <c r="P24" i="4"/>
  <c r="P26" i="4"/>
  <c r="R26" i="4" s="1"/>
  <c r="P28" i="4"/>
  <c r="O5" i="4"/>
  <c r="Q5" i="4" s="1"/>
  <c r="O6" i="4"/>
  <c r="Q6" i="4" s="1"/>
  <c r="O7" i="4"/>
  <c r="Q7" i="4" s="1"/>
  <c r="O8" i="4"/>
  <c r="Q8" i="4" s="1"/>
  <c r="O9" i="4"/>
  <c r="Q9" i="4" s="1"/>
  <c r="O10" i="4"/>
  <c r="Q10" i="4" s="1"/>
  <c r="O11" i="4"/>
  <c r="Q11" i="4" s="1"/>
  <c r="O12" i="4"/>
  <c r="Q12" i="4" s="1"/>
  <c r="R12" i="4" s="1"/>
  <c r="O13" i="4"/>
  <c r="Q13" i="4" s="1"/>
  <c r="O14" i="4"/>
  <c r="Q14" i="4" s="1"/>
  <c r="O15" i="4"/>
  <c r="Q15" i="4" s="1"/>
  <c r="O16" i="4"/>
  <c r="Q16" i="4" s="1"/>
  <c r="O17" i="4"/>
  <c r="Q17" i="4" s="1"/>
  <c r="O18" i="4"/>
  <c r="Q18" i="4" s="1"/>
  <c r="O19" i="4"/>
  <c r="Q19" i="4" s="1"/>
  <c r="O20" i="4"/>
  <c r="Q20" i="4" s="1"/>
  <c r="O21" i="4"/>
  <c r="Q21" i="4" s="1"/>
  <c r="O22" i="4"/>
  <c r="Q22" i="4" s="1"/>
  <c r="O23" i="4"/>
  <c r="Q23" i="4" s="1"/>
  <c r="O24" i="4"/>
  <c r="Q24" i="4" s="1"/>
  <c r="O25" i="4"/>
  <c r="Q25" i="4" s="1"/>
  <c r="O26" i="4"/>
  <c r="Q26" i="4" s="1"/>
  <c r="O27" i="4"/>
  <c r="Q27" i="4" s="1"/>
  <c r="O28" i="4"/>
  <c r="Q28" i="4" s="1"/>
  <c r="N4" i="4"/>
  <c r="P4" i="4" s="1"/>
  <c r="O4" i="4"/>
  <c r="Q4" i="4" s="1"/>
  <c r="N5" i="4"/>
  <c r="P5" i="4" s="1"/>
  <c r="R5" i="4" s="1"/>
  <c r="N6" i="4"/>
  <c r="N7" i="4"/>
  <c r="P7" i="4" s="1"/>
  <c r="N8" i="4"/>
  <c r="N9" i="4"/>
  <c r="P9" i="4" s="1"/>
  <c r="R9" i="4" s="1"/>
  <c r="N10" i="4"/>
  <c r="N11" i="4"/>
  <c r="P11" i="4" s="1"/>
  <c r="N12" i="4"/>
  <c r="N13" i="4"/>
  <c r="P13" i="4" s="1"/>
  <c r="R13" i="4" s="1"/>
  <c r="N14" i="4"/>
  <c r="N15" i="4"/>
  <c r="P15" i="4" s="1"/>
  <c r="N16" i="4"/>
  <c r="N17" i="4"/>
  <c r="P17" i="4" s="1"/>
  <c r="R17" i="4" s="1"/>
  <c r="N18" i="4"/>
  <c r="N19" i="4"/>
  <c r="P19" i="4" s="1"/>
  <c r="N20" i="4"/>
  <c r="N21" i="4"/>
  <c r="P21" i="4" s="1"/>
  <c r="R21" i="4" s="1"/>
  <c r="N22" i="4"/>
  <c r="N23" i="4"/>
  <c r="P23" i="4" s="1"/>
  <c r="N24" i="4"/>
  <c r="N25" i="4"/>
  <c r="P25" i="4" s="1"/>
  <c r="R25" i="4" s="1"/>
  <c r="N26" i="4"/>
  <c r="N27" i="4"/>
  <c r="P27" i="4" s="1"/>
  <c r="N28" i="4"/>
  <c r="R5" i="3"/>
  <c r="R4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3" i="3"/>
  <c r="M4" i="3"/>
  <c r="O4" i="3" s="1"/>
  <c r="M5" i="3"/>
  <c r="O5" i="3" s="1"/>
  <c r="M6" i="3"/>
  <c r="O6" i="3" s="1"/>
  <c r="M7" i="3"/>
  <c r="O7" i="3" s="1"/>
  <c r="M8" i="3"/>
  <c r="O8" i="3" s="1"/>
  <c r="M9" i="3"/>
  <c r="O9" i="3" s="1"/>
  <c r="M10" i="3"/>
  <c r="O10" i="3" s="1"/>
  <c r="M11" i="3"/>
  <c r="O11" i="3" s="1"/>
  <c r="M12" i="3"/>
  <c r="O12" i="3" s="1"/>
  <c r="M13" i="3"/>
  <c r="O13" i="3" s="1"/>
  <c r="M14" i="3"/>
  <c r="O14" i="3" s="1"/>
  <c r="M15" i="3"/>
  <c r="O15" i="3" s="1"/>
  <c r="M16" i="3"/>
  <c r="O16" i="3" s="1"/>
  <c r="M17" i="3"/>
  <c r="O17" i="3" s="1"/>
  <c r="M18" i="3"/>
  <c r="O18" i="3" s="1"/>
  <c r="M19" i="3"/>
  <c r="O19" i="3" s="1"/>
  <c r="M20" i="3"/>
  <c r="O20" i="3" s="1"/>
  <c r="M21" i="3"/>
  <c r="O21" i="3" s="1"/>
  <c r="M22" i="3"/>
  <c r="O22" i="3" s="1"/>
  <c r="M23" i="3"/>
  <c r="O23" i="3" s="1"/>
  <c r="M24" i="3"/>
  <c r="O24" i="3" s="1"/>
  <c r="M25" i="3"/>
  <c r="O25" i="3" s="1"/>
  <c r="M26" i="3"/>
  <c r="O26" i="3" s="1"/>
  <c r="M27" i="3"/>
  <c r="O27" i="3" s="1"/>
  <c r="M28" i="3"/>
  <c r="O28" i="3" s="1"/>
  <c r="M29" i="3"/>
  <c r="O29" i="3" s="1"/>
  <c r="M30" i="3"/>
  <c r="O30" i="3" s="1"/>
  <c r="M31" i="3"/>
  <c r="O31" i="3" s="1"/>
  <c r="M32" i="3"/>
  <c r="O32" i="3" s="1"/>
  <c r="M33" i="3"/>
  <c r="O33" i="3" s="1"/>
  <c r="M34" i="3"/>
  <c r="O34" i="3" s="1"/>
  <c r="M35" i="3"/>
  <c r="O35" i="3" s="1"/>
  <c r="M36" i="3"/>
  <c r="O36" i="3" s="1"/>
  <c r="M37" i="3"/>
  <c r="O37" i="3" s="1"/>
  <c r="M38" i="3"/>
  <c r="O38" i="3" s="1"/>
  <c r="M39" i="3"/>
  <c r="O39" i="3" s="1"/>
  <c r="M40" i="3"/>
  <c r="O40" i="3" s="1"/>
  <c r="M41" i="3"/>
  <c r="O41" i="3" s="1"/>
  <c r="M42" i="3"/>
  <c r="O42" i="3" s="1"/>
  <c r="M43" i="3"/>
  <c r="O43" i="3" s="1"/>
  <c r="M44" i="3"/>
  <c r="O44" i="3" s="1"/>
  <c r="M45" i="3"/>
  <c r="O45" i="3" s="1"/>
  <c r="M46" i="3"/>
  <c r="O46" i="3" s="1"/>
  <c r="M47" i="3"/>
  <c r="O47" i="3" s="1"/>
  <c r="M48" i="3"/>
  <c r="O48" i="3" s="1"/>
  <c r="M49" i="3"/>
  <c r="O49" i="3" s="1"/>
  <c r="M50" i="3"/>
  <c r="O50" i="3" s="1"/>
  <c r="M51" i="3"/>
  <c r="O51" i="3" s="1"/>
  <c r="M52" i="3"/>
  <c r="O52" i="3" s="1"/>
  <c r="M3" i="3"/>
  <c r="O3" i="3" s="1"/>
  <c r="R3" i="3" s="1"/>
  <c r="Q5" i="1"/>
  <c r="Q6" i="2"/>
  <c r="Q8" i="2"/>
  <c r="Q7" i="2"/>
  <c r="K5" i="2"/>
  <c r="K6" i="2"/>
  <c r="K7" i="2"/>
  <c r="K8" i="2"/>
  <c r="K9" i="2"/>
  <c r="K10" i="2"/>
  <c r="K11" i="2"/>
  <c r="K12" i="2"/>
  <c r="K13" i="2"/>
  <c r="K4" i="2"/>
  <c r="Q7" i="1"/>
  <c r="Q6" i="1"/>
  <c r="R20" i="4" l="1"/>
  <c r="R24" i="4"/>
  <c r="R16" i="4"/>
  <c r="R8" i="4"/>
  <c r="R27" i="4"/>
  <c r="R23" i="4"/>
  <c r="R19" i="4"/>
  <c r="R15" i="4"/>
  <c r="R11" i="4"/>
  <c r="R7" i="4"/>
  <c r="R4" i="4"/>
  <c r="R22" i="4"/>
  <c r="R14" i="4"/>
  <c r="R6" i="4"/>
  <c r="R28" i="4"/>
  <c r="U4" i="4" l="1"/>
</calcChain>
</file>

<file path=xl/comments1.xml><?xml version="1.0" encoding="utf-8"?>
<comments xmlns="http://schemas.openxmlformats.org/spreadsheetml/2006/main">
  <authors>
    <author>Petr Ponizil</author>
  </authors>
  <commentList>
    <comment ref="K2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1) Zkopírovat data do jednoho sloupce a seřadit podle velikosti.
2) Spočítat počet hodnot menších než testovaný medián (označil jsem je tučně). m=32</t>
        </r>
      </text>
    </comment>
    <comment ref="Q5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3) Nulová hypotéza H0:
Medián souboru je roven 42.8 </t>
        </r>
      </text>
    </comment>
    <comment ref="Q6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4) Z &gt; Z(0.05)
Zamítáme nulovou hypotézu (na hladině významnosti 0.05) a přijímám alternativní hypotézu: Medián souboru není roven 42.8.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5) Z &lt; Z(0.01)
Nezamítáme nulovou hypotázu (na hladině významnosti 0.01).</t>
        </r>
      </text>
    </comment>
  </commentList>
</comments>
</file>

<file path=xl/comments2.xml><?xml version="1.0" encoding="utf-8"?>
<comments xmlns="http://schemas.openxmlformats.org/spreadsheetml/2006/main">
  <authors>
    <author>Petr Ponizil</author>
  </authors>
  <commentList>
    <comment ref="K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1) Spočítat rozdíly pro stejnou kulturu na různých površích.
</t>
        </r>
      </text>
    </comment>
    <comment ref="Q6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4) Nulová hypotéza H0:
Medián souboru je roven nule (kladných hodnot je stejně jako záporných)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5) Z &gt;  Z(0.05)
Zamítáme nulovou hypotézu (na hladině významnosti 0.05) a přijímám alternativní hypotézu: Růst bakterií na 1. a 2. povrchu se liší.</t>
        </r>
      </text>
    </comment>
    <comment ref="K8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3) Spočítáme počet záporných hodnot. m = 1</t>
        </r>
      </text>
    </comment>
    <comment ref="Q8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6) Z &lt; Z(0.01)
Nezamítáme nulovou hypotázu (na hladině významnosti 0.01).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2) Nulové rozdíly vyřadíme.</t>
        </r>
      </text>
    </comment>
  </commentList>
</comments>
</file>

<file path=xl/comments3.xml><?xml version="1.0" encoding="utf-8"?>
<comments xmlns="http://schemas.openxmlformats.org/spreadsheetml/2006/main">
  <authors>
    <author>Petr Ponizil</author>
  </authors>
  <commentList>
    <comment ref="L6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Výpočet je pro lepší pochopení rozdělen do tří kroků. V praxi budete mít jeden sloupec čísel a tomu nejdřív přiřadíte značku výběru jako v prvním kroku, pak seřadíte podle  hodnot jako ve druhém kroku a nakonec seřadíte podle značky výběru jako ve třetím kroku.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spojíme oba výběry a data z prvního označíme "a", data z druhého "b"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seřadíme oba sloupce  podle hodnot v "O"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přiřadíme seřazeným hodnotám pořadová čísla</t>
        </r>
      </text>
    </comment>
    <comment ref="T7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seřadíme oba sloupce  podle výběru v "T"</t>
        </r>
      </text>
    </comment>
    <comment ref="X1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Petr Ponizil:
</t>
        </r>
        <r>
          <rPr>
            <sz val="8"/>
            <color indexed="81"/>
            <rFont val="Tahoma"/>
            <family val="2"/>
            <charset val="238"/>
          </rPr>
          <t>všimněte si, že hodnoty Z1 a Z2 se liší jen znaménkem. Proto v praxi stačí spočítat jen jednu z nich.</t>
        </r>
      </text>
    </comment>
    <comment ref="X14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Testovací kritérium Z1 (nebo Z2) je menší než kriticné kodnota. Nulovou hypotézu nemůžeme zamítnout, mezi mediány výběrů jsme nenašli rozdíl.
Všimněte si, že výběry se výrazně liší - výběr "a" obsahuje čísla od 0 do 10, výběr "b" od 4.5 do 5.5.  Mann-Whitneyův pořadový test testuje rozdíl mediánů a ty se neliší.
Pokud bychom chtěli testovat celá rozdělení, museli bychom použít Kolmogorovův-Smirnovův test.</t>
        </r>
      </text>
    </comment>
    <comment ref="V26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sečteme pořadová čísla pro výběr  "a" . Dostali jsme hodnotu W1.
</t>
        </r>
      </text>
    </comment>
    <comment ref="V40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sečteme pořadová čísla pro výběr  "b" . Dostali jsme hodnotu W2.</t>
        </r>
      </text>
    </comment>
  </commentList>
</comments>
</file>

<file path=xl/comments4.xml><?xml version="1.0" encoding="utf-8"?>
<comments xmlns="http://schemas.openxmlformats.org/spreadsheetml/2006/main">
  <authors>
    <author>Petr Ponizil</author>
  </authors>
  <commentList>
    <comment ref="K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1) Zkopírovat data do jednoho sloupce a seřadit podle velikosti.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2) Očíslovat seřazené hodnoty. od 1
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3) Pořadové číslo vydělit počtem hodnot. Tak získáme kumulativní četnosti. 
Ve sloupci K tak máme hodnoty x, ve sloupci M kumulativní četnosti.</t>
        </r>
      </text>
    </comment>
    <comment ref="N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4) Funkce 
=NORMDIST(K3;70.2;21.1;1)
vrací distribuční funkci normálního rozdělení se střední hodnotou 70.2 a směrodatnou odchylkou 21.1. To jsou teoretické kumulaticní četnosti.</t>
        </r>
      </text>
    </comment>
    <comment ref="Q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5) Testujeme nulovou hypotézu, že testovaný výběr odpovídá 
zvolenému teoretickému rozdělení</t>
        </r>
      </text>
    </comment>
    <comment ref="R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6) Testovvacím kritériem je maximální rozdíl mezi teoretickou a experimentální kumulativní relativní četností.</t>
        </r>
      </text>
    </comment>
    <comment ref="R5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7) Kritická hodnota pro hladinu významnosti alfa = 0.01 je menší něž testovací kritétium. Nulovou hypotézu můžeme zamítnout a přijmout alternativná hypotézu: "Experimentální hodnoty nemají normální rozdělení se střední hodnotou 70.2 a směrodatnou odchylkou 21.1".</t>
        </r>
      </text>
    </comment>
    <comment ref="V24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8) Toto už není přímo v zadání příkladu, ale měli byste dokázat i interpretovat distribuční funkci.
a) Červená čára odpovídá normálnímu rozdělení se střední hodnotou i mediánem kolem 70. 
b) Modrá čára jsou experimentální data. Medián je někde u 90.  Středná hodnota je vyšší než předepsaných 70.2. Experimentální distribuční funkce je skoro přímková. Vypadá to jako by experimentální data měla spíš rovnoměrné rozdělení.</t>
        </r>
      </text>
    </comment>
  </commentList>
</comments>
</file>

<file path=xl/comments5.xml><?xml version="1.0" encoding="utf-8"?>
<comments xmlns="http://schemas.openxmlformats.org/spreadsheetml/2006/main">
  <authors>
    <author>Petr Ponizil</author>
  </authors>
  <commentList>
    <comment ref="K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1) Zkopírovat data 1. výběru do jednoho sloupce.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2) Zkopírovat data 2. výběru do druhého sloupce.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3) Minimální hodnota dat je 3.6, maximální 14.6.
Sestrojíme stupnici pokrývající celý rozsah od 3 do 15 s rozumným krokem aby stupnice měla víc hodnot než výběry (třeba krok 0.5, ale dal by se použít i 0.25 nebo 0.2)</t>
        </r>
      </text>
    </comment>
    <comment ref="N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4) Absolutní kumulativní četnosti pro 1. výběr.</t>
        </r>
      </text>
    </comment>
    <comment ref="O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5) Absolutní kumulativní četnosti pro 2. výběr.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7) Relativní kumulativní četnost 1. výběru dostaneme jako absolunní kumulatovní četnost vydělenou počtem hodnot v 1. výběru.</t>
        </r>
      </text>
    </comment>
    <comment ref="Q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8) Relativní kumulativní četnost 2. výběru dostaneme jako absolunní kumulatovní četnost vydělenou počtem hodnot v 2
. výběru.</t>
        </r>
      </text>
    </comment>
    <comment ref="T4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9) Testujeme nulovou hypotézu, že oba výběry mají stejné rozdělení pravděpodobnosti.</t>
        </r>
      </text>
    </comment>
    <comment ref="U4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10) Testovvacím kritériem je maximální rozdíl mezi  relativními kumulativními četnostmi.</t>
        </r>
      </text>
    </comment>
    <comment ref="U5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11) Kritická hodnota pro hladinu významnosti alfa = 0.05 je větší něž testovací kritétium. Nulovou hypotézu nemůžeme zamítnout.
Nepodařilo se nám prokázat rozdíl mezi výběry.
Testování na hladině alfa = 0.01 je zbytečné.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6) Z prezentace zkopírujte funkci
=COUNTIF(výběr;CONCATENATE("&lt;";x))
výběr je oblast ve které jsou hodnoty - v našem případě K$4:k$23 (nezapomeňte na dolary u čísla řádku)
x je hodnotaze sloupce M - v našem případě $M18. 
Funkce vrátí počet hodnot z 1. výběru, které jsou menší než 10 (M18), tedy absolutní kumulativní četnost.</t>
        </r>
      </text>
    </comment>
    <comment ref="V30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12) Opět zkusíme interpretovat distribuční funkce.
a) Obe funkce by mohluy odpovídat normálnímu rozdělení (symetrické, nejdřív pozvolný náběh, pak prudké stoupání a nakonec mírně k 1).
b) Modrá čára - 1. výběr má vyšší průměr a menší směrodatnou odchylku než červená.
Ale rozdíly jsou statisticky nevýznamné.</t>
        </r>
      </text>
    </comment>
  </commentList>
</comments>
</file>

<file path=xl/sharedStrings.xml><?xml version="1.0" encoding="utf-8"?>
<sst xmlns="http://schemas.openxmlformats.org/spreadsheetml/2006/main" count="174" uniqueCount="63">
  <si>
    <t>10) Tabulka obsahuje velikosti prachových zrnek v um. Velikost prachových zrnek nemá normální rozdělení.</t>
  </si>
  <si>
    <t>Rozhodněte, zda medián velikosti zrnek může být 42.8</t>
  </si>
  <si>
    <t>m =</t>
  </si>
  <si>
    <t>počet hodnot menších než c:</t>
  </si>
  <si>
    <t>celkový počet hodnot:</t>
  </si>
  <si>
    <t xml:space="preserve">n = </t>
  </si>
  <si>
    <t xml:space="preserve">Z = </t>
  </si>
  <si>
    <t>testovací kritérium:</t>
  </si>
  <si>
    <t>Kritická hodnota (alfa=0.05)</t>
  </si>
  <si>
    <t xml:space="preserve">Z(0.05) = </t>
  </si>
  <si>
    <t>Kritická hodnota (alfa=0.01)</t>
  </si>
  <si>
    <t xml:space="preserve">Z(0.01) = </t>
  </si>
  <si>
    <t xml:space="preserve">10) Na dva různé antibakteriální povrchy bylo aplikováno 10 bakteriálních kultur. </t>
  </si>
  <si>
    <t>č. kultury</t>
  </si>
  <si>
    <t>1. povrch</t>
  </si>
  <si>
    <t>2. povrch</t>
  </si>
  <si>
    <t>rozdil</t>
  </si>
  <si>
    <t>V tabulce je pokrytí povrchu bakteriemi. Předpokládáme, že plochy pokrytí nemají normální rozdělení.</t>
  </si>
  <si>
    <t>počet záporných hodnot:</t>
  </si>
  <si>
    <t>celkový počet nenulových hodnot:</t>
  </si>
  <si>
    <t>10) Ověřte zda čísla v tabulce mají normální rozdělení se střední hodnotou 70.2 a směrodatnou odchylkou 21.1.</t>
  </si>
  <si>
    <t>Nápověda: Použijte Kolmogorovův-Smirnovův test.</t>
  </si>
  <si>
    <t>x</t>
  </si>
  <si>
    <t>i</t>
  </si>
  <si>
    <t>exper f(x)</t>
  </si>
  <si>
    <t>teor f(x)</t>
  </si>
  <si>
    <t>D1 =</t>
  </si>
  <si>
    <t>D1,0.05 =</t>
  </si>
  <si>
    <t>10) Ověřte, jestli dva výběry pochází ze stejného základního souboru (mají stejné rozdělení).</t>
  </si>
  <si>
    <t>1. výběr</t>
  </si>
  <si>
    <t>2. výběr</t>
  </si>
  <si>
    <t>x1</t>
  </si>
  <si>
    <t>x2</t>
  </si>
  <si>
    <t>f(x1)</t>
  </si>
  <si>
    <t>AKČ x1</t>
  </si>
  <si>
    <t>AKČ x2</t>
  </si>
  <si>
    <t>f(x2)</t>
  </si>
  <si>
    <t>rozdíl</t>
  </si>
  <si>
    <t xml:space="preserve">D2 = </t>
  </si>
  <si>
    <t>D2,0.05</t>
  </si>
  <si>
    <t>Komentované příklady k neparametrickým metodám.</t>
  </si>
  <si>
    <t>Petr Ponížil</t>
  </si>
  <si>
    <t>Zjistěte, zda se povrchy liší.</t>
  </si>
  <si>
    <t>D1,0.01 =</t>
  </si>
  <si>
    <t>výběr a</t>
  </si>
  <si>
    <t>výběr b</t>
  </si>
  <si>
    <t>1. krok</t>
  </si>
  <si>
    <t>2. krok</t>
  </si>
  <si>
    <t>3. krok</t>
  </si>
  <si>
    <t>veličina</t>
  </si>
  <si>
    <t>hodnota</t>
  </si>
  <si>
    <t>a</t>
  </si>
  <si>
    <t>W1</t>
  </si>
  <si>
    <t>W2</t>
  </si>
  <si>
    <t>n1</t>
  </si>
  <si>
    <t>n2</t>
  </si>
  <si>
    <t>Z1</t>
  </si>
  <si>
    <t>Z2</t>
  </si>
  <si>
    <t>b</t>
  </si>
  <si>
    <t>Z_krit(0.05)</t>
  </si>
  <si>
    <t>Otestujte, zda dva výběry maji stejný medián.</t>
  </si>
  <si>
    <t>verze 0.91</t>
  </si>
  <si>
    <t>Na pěti následujících listech jsou příklady k pěti neparametrickým metodám v z poslední přednášky. Měly by sloužit k samostudiu místo posledního semináře. Jsou to konkrétní příklady z databáze příkladů ke klasifikovanému zápočtu. Protože jsou dost podrobně okomentované, věřím, že by mohly k pochopení metod stačit. Kdyby někdo potřeboval něco dovysvětlit, může se ke mně přihlásit na konzultaci. Nechoďte prosím příklady k neparametrickým metodám konzultovat za Evou Kutálkovou, má toho i tak dost.
Je to první verze a mohou v ná být chyby, budu to ještě důkladně procházet. Pokud mne upozorníte na nejasnosti nebo chyby, budu rád.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</si>
</sst>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0" fillId="0" borderId="2" xfId="0" applyBorder="1"/>
    <xf numFmtId="166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6870598665457E-2"/>
          <c:y val="4.8638178500215165E-2"/>
          <c:w val="0.86795106437995961"/>
          <c:h val="0.871596158723855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'Kolm.-Smir. test jednovyber'!$M$2</c:f>
              <c:strCache>
                <c:ptCount val="1"/>
                <c:pt idx="0">
                  <c:v>exper f(x)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'Kolm.-Smir. test jednovyber'!$K$3:$K$52</c:f>
              <c:numCache>
                <c:formatCode>0.00</c:formatCode>
                <c:ptCount val="50"/>
                <c:pt idx="0">
                  <c:v>4.7985582328998273</c:v>
                </c:pt>
                <c:pt idx="1">
                  <c:v>8.4701543701272168</c:v>
                </c:pt>
                <c:pt idx="2">
                  <c:v>13.096977086077825</c:v>
                </c:pt>
                <c:pt idx="3">
                  <c:v>13.597291364645397</c:v>
                </c:pt>
                <c:pt idx="4">
                  <c:v>14.820974803473716</c:v>
                </c:pt>
                <c:pt idx="5">
                  <c:v>22.238469452059114</c:v>
                </c:pt>
                <c:pt idx="6">
                  <c:v>22.35993074295974</c:v>
                </c:pt>
                <c:pt idx="7">
                  <c:v>24.781490860107851</c:v>
                </c:pt>
                <c:pt idx="8">
                  <c:v>36.37651699076892</c:v>
                </c:pt>
                <c:pt idx="9">
                  <c:v>37.291873124312112</c:v>
                </c:pt>
                <c:pt idx="10">
                  <c:v>40.950137407584656</c:v>
                </c:pt>
                <c:pt idx="11">
                  <c:v>47.557537670463034</c:v>
                </c:pt>
                <c:pt idx="12">
                  <c:v>47.984666023803435</c:v>
                </c:pt>
                <c:pt idx="13">
                  <c:v>48.26880298242785</c:v>
                </c:pt>
                <c:pt idx="14">
                  <c:v>48.682273170306274</c:v>
                </c:pt>
                <c:pt idx="15">
                  <c:v>48.772070161247392</c:v>
                </c:pt>
                <c:pt idx="16">
                  <c:v>53.256494256209066</c:v>
                </c:pt>
                <c:pt idx="17">
                  <c:v>60.990158968013887</c:v>
                </c:pt>
                <c:pt idx="18">
                  <c:v>61.04018770352716</c:v>
                </c:pt>
                <c:pt idx="19">
                  <c:v>67.443222783267146</c:v>
                </c:pt>
                <c:pt idx="20">
                  <c:v>67.621535664327595</c:v>
                </c:pt>
                <c:pt idx="21">
                  <c:v>71.700401029241192</c:v>
                </c:pt>
                <c:pt idx="22">
                  <c:v>76.275116377884601</c:v>
                </c:pt>
                <c:pt idx="23">
                  <c:v>78.708130238503529</c:v>
                </c:pt>
                <c:pt idx="24">
                  <c:v>87.184401223877487</c:v>
                </c:pt>
                <c:pt idx="25">
                  <c:v>93.308818977706963</c:v>
                </c:pt>
                <c:pt idx="26">
                  <c:v>93.588258004660261</c:v>
                </c:pt>
                <c:pt idx="27">
                  <c:v>93.745627513630879</c:v>
                </c:pt>
                <c:pt idx="28">
                  <c:v>95.369790688852845</c:v>
                </c:pt>
                <c:pt idx="29">
                  <c:v>95.492047919208645</c:v>
                </c:pt>
                <c:pt idx="30">
                  <c:v>98.256379819386098</c:v>
                </c:pt>
                <c:pt idx="31">
                  <c:v>101.55217456836625</c:v>
                </c:pt>
                <c:pt idx="32">
                  <c:v>102.67812216876474</c:v>
                </c:pt>
                <c:pt idx="33">
                  <c:v>104.67533057349804</c:v>
                </c:pt>
                <c:pt idx="34">
                  <c:v>105.84367714155854</c:v>
                </c:pt>
                <c:pt idx="35">
                  <c:v>108.47473050070593</c:v>
                </c:pt>
                <c:pt idx="36">
                  <c:v>109.95626466925096</c:v>
                </c:pt>
                <c:pt idx="37">
                  <c:v>111.678799472553</c:v>
                </c:pt>
                <c:pt idx="38">
                  <c:v>112.37674672498491</c:v>
                </c:pt>
                <c:pt idx="39">
                  <c:v>115.77136441064083</c:v>
                </c:pt>
                <c:pt idx="40">
                  <c:v>120.2173831430779</c:v>
                </c:pt>
                <c:pt idx="41">
                  <c:v>121.2132192919546</c:v>
                </c:pt>
                <c:pt idx="42">
                  <c:v>121.84777241747106</c:v>
                </c:pt>
                <c:pt idx="43">
                  <c:v>122.31071610920395</c:v>
                </c:pt>
                <c:pt idx="44">
                  <c:v>122.7612652666181</c:v>
                </c:pt>
                <c:pt idx="45">
                  <c:v>125.47292534808778</c:v>
                </c:pt>
                <c:pt idx="46">
                  <c:v>132.06385571536143</c:v>
                </c:pt>
                <c:pt idx="47">
                  <c:v>137.69989687678145</c:v>
                </c:pt>
                <c:pt idx="48">
                  <c:v>137.75374714021012</c:v>
                </c:pt>
                <c:pt idx="49">
                  <c:v>139.22351804643188</c:v>
                </c:pt>
              </c:numCache>
            </c:numRef>
          </c:xVal>
          <c:yVal>
            <c:numRef>
              <c:f>'Kolm.-Smir. test jednovyber'!$M$3:$M$52</c:f>
              <c:numCache>
                <c:formatCode>0.000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'Kolm.-Smir. test jednovyber'!$N$2</c:f>
              <c:strCache>
                <c:ptCount val="1"/>
                <c:pt idx="0">
                  <c:v>teor f(x)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'Kolm.-Smir. test jednovyber'!$K$3:$K$52</c:f>
              <c:numCache>
                <c:formatCode>0.00</c:formatCode>
                <c:ptCount val="50"/>
                <c:pt idx="0">
                  <c:v>4.7985582328998273</c:v>
                </c:pt>
                <c:pt idx="1">
                  <c:v>8.4701543701272168</c:v>
                </c:pt>
                <c:pt idx="2">
                  <c:v>13.096977086077825</c:v>
                </c:pt>
                <c:pt idx="3">
                  <c:v>13.597291364645397</c:v>
                </c:pt>
                <c:pt idx="4">
                  <c:v>14.820974803473716</c:v>
                </c:pt>
                <c:pt idx="5">
                  <c:v>22.238469452059114</c:v>
                </c:pt>
                <c:pt idx="6">
                  <c:v>22.35993074295974</c:v>
                </c:pt>
                <c:pt idx="7">
                  <c:v>24.781490860107851</c:v>
                </c:pt>
                <c:pt idx="8">
                  <c:v>36.37651699076892</c:v>
                </c:pt>
                <c:pt idx="9">
                  <c:v>37.291873124312112</c:v>
                </c:pt>
                <c:pt idx="10">
                  <c:v>40.950137407584656</c:v>
                </c:pt>
                <c:pt idx="11">
                  <c:v>47.557537670463034</c:v>
                </c:pt>
                <c:pt idx="12">
                  <c:v>47.984666023803435</c:v>
                </c:pt>
                <c:pt idx="13">
                  <c:v>48.26880298242785</c:v>
                </c:pt>
                <c:pt idx="14">
                  <c:v>48.682273170306274</c:v>
                </c:pt>
                <c:pt idx="15">
                  <c:v>48.772070161247392</c:v>
                </c:pt>
                <c:pt idx="16">
                  <c:v>53.256494256209066</c:v>
                </c:pt>
                <c:pt idx="17">
                  <c:v>60.990158968013887</c:v>
                </c:pt>
                <c:pt idx="18">
                  <c:v>61.04018770352716</c:v>
                </c:pt>
                <c:pt idx="19">
                  <c:v>67.443222783267146</c:v>
                </c:pt>
                <c:pt idx="20">
                  <c:v>67.621535664327595</c:v>
                </c:pt>
                <c:pt idx="21">
                  <c:v>71.700401029241192</c:v>
                </c:pt>
                <c:pt idx="22">
                  <c:v>76.275116377884601</c:v>
                </c:pt>
                <c:pt idx="23">
                  <c:v>78.708130238503529</c:v>
                </c:pt>
                <c:pt idx="24">
                  <c:v>87.184401223877487</c:v>
                </c:pt>
                <c:pt idx="25">
                  <c:v>93.308818977706963</c:v>
                </c:pt>
                <c:pt idx="26">
                  <c:v>93.588258004660261</c:v>
                </c:pt>
                <c:pt idx="27">
                  <c:v>93.745627513630879</c:v>
                </c:pt>
                <c:pt idx="28">
                  <c:v>95.369790688852845</c:v>
                </c:pt>
                <c:pt idx="29">
                  <c:v>95.492047919208645</c:v>
                </c:pt>
                <c:pt idx="30">
                  <c:v>98.256379819386098</c:v>
                </c:pt>
                <c:pt idx="31">
                  <c:v>101.55217456836625</c:v>
                </c:pt>
                <c:pt idx="32">
                  <c:v>102.67812216876474</c:v>
                </c:pt>
                <c:pt idx="33">
                  <c:v>104.67533057349804</c:v>
                </c:pt>
                <c:pt idx="34">
                  <c:v>105.84367714155854</c:v>
                </c:pt>
                <c:pt idx="35">
                  <c:v>108.47473050070593</c:v>
                </c:pt>
                <c:pt idx="36">
                  <c:v>109.95626466925096</c:v>
                </c:pt>
                <c:pt idx="37">
                  <c:v>111.678799472553</c:v>
                </c:pt>
                <c:pt idx="38">
                  <c:v>112.37674672498491</c:v>
                </c:pt>
                <c:pt idx="39">
                  <c:v>115.77136441064083</c:v>
                </c:pt>
                <c:pt idx="40">
                  <c:v>120.2173831430779</c:v>
                </c:pt>
                <c:pt idx="41">
                  <c:v>121.2132192919546</c:v>
                </c:pt>
                <c:pt idx="42">
                  <c:v>121.84777241747106</c:v>
                </c:pt>
                <c:pt idx="43">
                  <c:v>122.31071610920395</c:v>
                </c:pt>
                <c:pt idx="44">
                  <c:v>122.7612652666181</c:v>
                </c:pt>
                <c:pt idx="45">
                  <c:v>125.47292534808778</c:v>
                </c:pt>
                <c:pt idx="46">
                  <c:v>132.06385571536143</c:v>
                </c:pt>
                <c:pt idx="47">
                  <c:v>137.69989687678145</c:v>
                </c:pt>
                <c:pt idx="48">
                  <c:v>137.75374714021012</c:v>
                </c:pt>
                <c:pt idx="49">
                  <c:v>139.22351804643188</c:v>
                </c:pt>
              </c:numCache>
            </c:numRef>
          </c:xVal>
          <c:yVal>
            <c:numRef>
              <c:f>'Kolm.-Smir. test jednovyber'!$N$3:$N$52</c:f>
              <c:numCache>
                <c:formatCode>0.000</c:formatCode>
                <c:ptCount val="50"/>
                <c:pt idx="0">
                  <c:v>9.6892907965609443E-4</c:v>
                </c:pt>
                <c:pt idx="1">
                  <c:v>1.7190456345407496E-3</c:v>
                </c:pt>
                <c:pt idx="2">
                  <c:v>3.4018324457801116E-3</c:v>
                </c:pt>
                <c:pt idx="3">
                  <c:v>3.652693730873552E-3</c:v>
                </c:pt>
                <c:pt idx="4">
                  <c:v>4.3375617185705904E-3</c:v>
                </c:pt>
                <c:pt idx="5">
                  <c:v>1.1511332856189821E-2</c:v>
                </c:pt>
                <c:pt idx="6">
                  <c:v>1.1685895948713828E-2</c:v>
                </c:pt>
                <c:pt idx="7">
                  <c:v>1.5677582389022008E-2</c:v>
                </c:pt>
                <c:pt idx="8">
                  <c:v>5.4466369601057017E-2</c:v>
                </c:pt>
                <c:pt idx="9">
                  <c:v>5.9424041914810037E-2</c:v>
                </c:pt>
                <c:pt idx="10">
                  <c:v>8.2835379078268392E-2</c:v>
                </c:pt>
                <c:pt idx="11">
                  <c:v>0.14161256919156176</c:v>
                </c:pt>
                <c:pt idx="12">
                  <c:v>0.14620271114567265</c:v>
                </c:pt>
                <c:pt idx="13">
                  <c:v>0.14931094715003401</c:v>
                </c:pt>
                <c:pt idx="14">
                  <c:v>0.1539122592767968</c:v>
                </c:pt>
                <c:pt idx="15">
                  <c:v>0.15492384004363818</c:v>
                </c:pt>
                <c:pt idx="16">
                  <c:v>0.21098454932651392</c:v>
                </c:pt>
                <c:pt idx="17">
                  <c:v>0.33124231052329867</c:v>
                </c:pt>
                <c:pt idx="18">
                  <c:v>0.3321027111191045</c:v>
                </c:pt>
                <c:pt idx="19">
                  <c:v>0.44802492735545418</c:v>
                </c:pt>
                <c:pt idx="20">
                  <c:v>0.45136948119926218</c:v>
                </c:pt>
                <c:pt idx="21">
                  <c:v>0.5283445186262099</c:v>
                </c:pt>
                <c:pt idx="22">
                  <c:v>0.61329609086836645</c:v>
                </c:pt>
                <c:pt idx="23">
                  <c:v>0.65661008724863801</c:v>
                </c:pt>
                <c:pt idx="24">
                  <c:v>0.78957513460115125</c:v>
                </c:pt>
                <c:pt idx="25">
                  <c:v>0.86328651446271754</c:v>
                </c:pt>
                <c:pt idx="26">
                  <c:v>0.86616586086588554</c:v>
                </c:pt>
                <c:pt idx="27">
                  <c:v>0.8677689240858748</c:v>
                </c:pt>
                <c:pt idx="28">
                  <c:v>0.88354202407326299</c:v>
                </c:pt>
                <c:pt idx="29">
                  <c:v>0.88467287862461952</c:v>
                </c:pt>
                <c:pt idx="30">
                  <c:v>0.90818916604479094</c:v>
                </c:pt>
                <c:pt idx="31">
                  <c:v>0.93134523577347506</c:v>
                </c:pt>
                <c:pt idx="32">
                  <c:v>0.93812805681921074</c:v>
                </c:pt>
                <c:pt idx="33">
                  <c:v>0.94886027703493836</c:v>
                </c:pt>
                <c:pt idx="34">
                  <c:v>0.95441651390022997</c:v>
                </c:pt>
                <c:pt idx="35">
                  <c:v>0.96515869455086056</c:v>
                </c:pt>
                <c:pt idx="36">
                  <c:v>0.97022989767669354</c:v>
                </c:pt>
                <c:pt idx="37">
                  <c:v>0.97534028973434173</c:v>
                </c:pt>
                <c:pt idx="38">
                  <c:v>0.97719030164691256</c:v>
                </c:pt>
                <c:pt idx="39">
                  <c:v>0.98460515944975924</c:v>
                </c:pt>
                <c:pt idx="40">
                  <c:v>0.99111778802681127</c:v>
                </c:pt>
                <c:pt idx="41">
                  <c:v>0.99219027100858082</c:v>
                </c:pt>
                <c:pt idx="42">
                  <c:v>0.99281266589982464</c:v>
                </c:pt>
                <c:pt idx="43">
                  <c:v>0.99323872109947642</c:v>
                </c:pt>
                <c:pt idx="44">
                  <c:v>0.99363178394485019</c:v>
                </c:pt>
                <c:pt idx="45">
                  <c:v>0.99559796390347421</c:v>
                </c:pt>
                <c:pt idx="46">
                  <c:v>0.99831572078265618</c:v>
                </c:pt>
                <c:pt idx="47">
                  <c:v>0.9993105871451583</c:v>
                </c:pt>
                <c:pt idx="48">
                  <c:v>0.99931666540739839</c:v>
                </c:pt>
                <c:pt idx="49">
                  <c:v>0.99946464678096458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7732592"/>
        <c:axId val="-337731504"/>
      </c:scatterChart>
      <c:valAx>
        <c:axId val="-3377325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-337731504"/>
        <c:crosses val="autoZero"/>
        <c:crossBetween val="midCat"/>
      </c:valAx>
      <c:valAx>
        <c:axId val="-33773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-33773259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03307150604979E-2"/>
          <c:y val="8.1712139880361481E-2"/>
          <c:w val="0.11554340635169034"/>
          <c:h val="7.58755584603356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68796622463199E-2"/>
          <c:y val="5.168986083499006E-2"/>
          <c:w val="0.84866878255333411"/>
          <c:h val="0.86083499005964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'Kolm.-Smir. test dvouvyber'!$P$3</c:f>
              <c:strCache>
                <c:ptCount val="1"/>
                <c:pt idx="0">
                  <c:v>f(x1)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'Kolm.-Smir. test dvouvyber'!$M$4:$M$28</c:f>
              <c:numCache>
                <c:formatCode>General</c:formatCode>
                <c:ptCount val="25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</c:numCache>
            </c:numRef>
          </c:xVal>
          <c:yVal>
            <c:numRef>
              <c:f>'Kolm.-Smir. test dvouvyber'!$P$4:$P$28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0.1</c:v>
                </c:pt>
                <c:pt idx="13">
                  <c:v>0.3</c:v>
                </c:pt>
                <c:pt idx="14">
                  <c:v>0.4</c:v>
                </c:pt>
                <c:pt idx="15">
                  <c:v>0.6</c:v>
                </c:pt>
                <c:pt idx="16">
                  <c:v>0.6</c:v>
                </c:pt>
                <c:pt idx="17">
                  <c:v>0.65</c:v>
                </c:pt>
                <c:pt idx="18">
                  <c:v>0.75</c:v>
                </c:pt>
                <c:pt idx="19">
                  <c:v>0.85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'Kolm.-Smir. test dvouvyber'!$Q$3</c:f>
              <c:strCache>
                <c:ptCount val="1"/>
                <c:pt idx="0">
                  <c:v>f(x2)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'Kolm.-Smir. test dvouvyber'!$M$4:$M$28</c:f>
              <c:numCache>
                <c:formatCode>General</c:formatCode>
                <c:ptCount val="25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</c:numCache>
            </c:numRef>
          </c:xVal>
          <c:yVal>
            <c:numRef>
              <c:f>'Kolm.-Smir. test dvouvyber'!$Q$4:$Q$28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0.3</c:v>
                </c:pt>
                <c:pt idx="10">
                  <c:v>0.3</c:v>
                </c:pt>
                <c:pt idx="11">
                  <c:v>0.35</c:v>
                </c:pt>
                <c:pt idx="12">
                  <c:v>0.45</c:v>
                </c:pt>
                <c:pt idx="13">
                  <c:v>0.55000000000000004</c:v>
                </c:pt>
                <c:pt idx="14">
                  <c:v>0.6</c:v>
                </c:pt>
                <c:pt idx="15">
                  <c:v>0.7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0.9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7732048"/>
        <c:axId val="-337734224"/>
      </c:scatterChart>
      <c:valAx>
        <c:axId val="-33773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-337734224"/>
        <c:crosses val="autoZero"/>
        <c:crossBetween val="midCat"/>
      </c:valAx>
      <c:valAx>
        <c:axId val="-33773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-3377320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900760028540234E-2"/>
          <c:y val="6.560636182902585E-2"/>
          <c:w val="7.1428613652848374E-2"/>
          <c:h val="8.15109343936381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</xdr:row>
          <xdr:rowOff>38100</xdr:rowOff>
        </xdr:from>
        <xdr:to>
          <xdr:col>19</xdr:col>
          <xdr:colOff>542925</xdr:colOff>
          <xdr:row>6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</xdr:row>
          <xdr:rowOff>19050</xdr:rowOff>
        </xdr:from>
        <xdr:to>
          <xdr:col>20</xdr:col>
          <xdr:colOff>476250</xdr:colOff>
          <xdr:row>7</xdr:row>
          <xdr:rowOff>85725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23</xdr:row>
      <xdr:rowOff>28575</xdr:rowOff>
    </xdr:from>
    <xdr:to>
      <xdr:col>21</xdr:col>
      <xdr:colOff>342900</xdr:colOff>
      <xdr:row>53</xdr:row>
      <xdr:rowOff>66675</xdr:rowOff>
    </xdr:to>
    <xdr:graphicFrame macro="">
      <xdr:nvGraphicFramePr>
        <xdr:cNvPr id="3081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29</xdr:row>
      <xdr:rowOff>19050</xdr:rowOff>
    </xdr:from>
    <xdr:to>
      <xdr:col>21</xdr:col>
      <xdr:colOff>409575</xdr:colOff>
      <xdr:row>58</xdr:row>
      <xdr:rowOff>114300</xdr:rowOff>
    </xdr:to>
    <xdr:graphicFrame macro="">
      <xdr:nvGraphicFramePr>
        <xdr:cNvPr id="4109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53" sqref="A53"/>
    </sheetView>
  </sheetViews>
  <sheetFormatPr defaultRowHeight="12.75" x14ac:dyDescent="0.2"/>
  <cols>
    <col min="1" max="1" width="134.7109375" customWidth="1"/>
  </cols>
  <sheetData>
    <row r="1" spans="1:1" ht="23.25" customHeight="1" x14ac:dyDescent="0.3">
      <c r="A1" s="7" t="s">
        <v>40</v>
      </c>
    </row>
    <row r="2" spans="1:1" ht="18.75" customHeight="1" x14ac:dyDescent="0.25">
      <c r="A2" s="10" t="s">
        <v>61</v>
      </c>
    </row>
    <row r="4" spans="1:1" ht="81" customHeight="1" x14ac:dyDescent="0.2">
      <c r="A4" s="8" t="s">
        <v>62</v>
      </c>
    </row>
    <row r="6" spans="1:1" ht="15" x14ac:dyDescent="0.2">
      <c r="A6" s="9" t="s">
        <v>41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Q52"/>
  <sheetViews>
    <sheetView workbookViewId="0">
      <selection activeCell="C59" sqref="C59"/>
    </sheetView>
  </sheetViews>
  <sheetFormatPr defaultRowHeight="12.75" x14ac:dyDescent="0.2"/>
  <cols>
    <col min="10" max="10" width="9.140625" style="1"/>
  </cols>
  <sheetData>
    <row r="1" spans="1:17" x14ac:dyDescent="0.2">
      <c r="A1" t="s">
        <v>0</v>
      </c>
    </row>
    <row r="2" spans="1:17" x14ac:dyDescent="0.2">
      <c r="A2" t="s">
        <v>1</v>
      </c>
      <c r="K2" s="2">
        <v>0.01</v>
      </c>
    </row>
    <row r="3" spans="1:17" x14ac:dyDescent="0.2">
      <c r="A3">
        <v>28.83</v>
      </c>
      <c r="B3">
        <v>1.4</v>
      </c>
      <c r="C3">
        <v>8.2899999999999991</v>
      </c>
      <c r="D3">
        <v>92.62</v>
      </c>
      <c r="E3">
        <v>101.9</v>
      </c>
      <c r="K3" s="2">
        <v>1.4</v>
      </c>
      <c r="M3" t="s">
        <v>3</v>
      </c>
      <c r="P3" t="s">
        <v>2</v>
      </c>
      <c r="Q3">
        <v>32</v>
      </c>
    </row>
    <row r="4" spans="1:17" x14ac:dyDescent="0.2">
      <c r="A4">
        <v>28.36</v>
      </c>
      <c r="B4">
        <v>23.66</v>
      </c>
      <c r="C4">
        <v>5.83</v>
      </c>
      <c r="D4">
        <v>6.39</v>
      </c>
      <c r="E4">
        <v>59.85</v>
      </c>
      <c r="K4" s="2">
        <v>3.03</v>
      </c>
      <c r="M4" t="s">
        <v>4</v>
      </c>
      <c r="P4" t="s">
        <v>5</v>
      </c>
      <c r="Q4">
        <v>50</v>
      </c>
    </row>
    <row r="5" spans="1:17" x14ac:dyDescent="0.2">
      <c r="A5">
        <v>10.56</v>
      </c>
      <c r="B5">
        <v>11.1</v>
      </c>
      <c r="C5">
        <v>14.41</v>
      </c>
      <c r="D5">
        <v>22.98</v>
      </c>
      <c r="E5">
        <v>3.03</v>
      </c>
      <c r="K5" s="2">
        <v>4.21</v>
      </c>
      <c r="M5" t="s">
        <v>7</v>
      </c>
      <c r="P5" t="s">
        <v>6</v>
      </c>
      <c r="Q5" s="3">
        <f>ABS(2*Q3-Q4)/SQRT(Q4)</f>
        <v>1.9798989873223329</v>
      </c>
    </row>
    <row r="6" spans="1:17" x14ac:dyDescent="0.2">
      <c r="A6">
        <v>0.01</v>
      </c>
      <c r="B6">
        <v>69.62</v>
      </c>
      <c r="C6">
        <v>24.51</v>
      </c>
      <c r="D6">
        <v>89.76</v>
      </c>
      <c r="E6">
        <v>97.72</v>
      </c>
      <c r="K6" s="2">
        <v>5.83</v>
      </c>
      <c r="M6" t="s">
        <v>8</v>
      </c>
      <c r="P6" t="s">
        <v>9</v>
      </c>
      <c r="Q6" s="3">
        <f>NORMSINV(0.975)</f>
        <v>1.9599639845400536</v>
      </c>
    </row>
    <row r="7" spans="1:17" x14ac:dyDescent="0.2">
      <c r="A7">
        <v>42.53</v>
      </c>
      <c r="B7">
        <v>36.82</v>
      </c>
      <c r="C7">
        <v>18.88</v>
      </c>
      <c r="D7">
        <v>4.21</v>
      </c>
      <c r="E7">
        <v>62.34</v>
      </c>
      <c r="K7" s="2">
        <v>6.39</v>
      </c>
      <c r="M7" t="s">
        <v>10</v>
      </c>
      <c r="P7" t="s">
        <v>11</v>
      </c>
      <c r="Q7" s="3">
        <f>NORMSINV(0.995)</f>
        <v>2.5758293035488999</v>
      </c>
    </row>
    <row r="8" spans="1:17" x14ac:dyDescent="0.2">
      <c r="A8">
        <v>57.74</v>
      </c>
      <c r="B8">
        <v>55.77</v>
      </c>
      <c r="C8">
        <v>105.6</v>
      </c>
      <c r="D8">
        <v>47.39</v>
      </c>
      <c r="E8">
        <v>42.07</v>
      </c>
      <c r="K8" s="2">
        <v>7.84</v>
      </c>
    </row>
    <row r="9" spans="1:17" x14ac:dyDescent="0.2">
      <c r="A9">
        <v>26.56</v>
      </c>
      <c r="B9">
        <v>32.950000000000003</v>
      </c>
      <c r="C9">
        <v>33.79</v>
      </c>
      <c r="D9">
        <v>21.38</v>
      </c>
      <c r="E9">
        <v>62.05</v>
      </c>
      <c r="K9" s="2">
        <v>8.2899999999999991</v>
      </c>
    </row>
    <row r="10" spans="1:17" x14ac:dyDescent="0.2">
      <c r="A10">
        <v>76.569999999999993</v>
      </c>
      <c r="B10">
        <v>51.61</v>
      </c>
      <c r="C10">
        <v>8.44</v>
      </c>
      <c r="D10">
        <v>71.09</v>
      </c>
      <c r="E10">
        <v>7.84</v>
      </c>
      <c r="K10" s="2">
        <v>8.44</v>
      </c>
    </row>
    <row r="11" spans="1:17" x14ac:dyDescent="0.2">
      <c r="A11">
        <v>89.71</v>
      </c>
      <c r="B11">
        <v>15.77</v>
      </c>
      <c r="C11">
        <v>22.18</v>
      </c>
      <c r="D11">
        <v>60.49</v>
      </c>
      <c r="E11">
        <v>28.54</v>
      </c>
      <c r="K11" s="2">
        <v>9.9</v>
      </c>
    </row>
    <row r="12" spans="1:17" x14ac:dyDescent="0.2">
      <c r="A12">
        <v>51.88</v>
      </c>
      <c r="B12">
        <v>19.260000000000002</v>
      </c>
      <c r="C12">
        <v>15.1</v>
      </c>
      <c r="D12">
        <v>9.9</v>
      </c>
      <c r="E12">
        <v>39.61</v>
      </c>
      <c r="K12" s="2">
        <v>10.56</v>
      </c>
    </row>
    <row r="13" spans="1:17" x14ac:dyDescent="0.2">
      <c r="K13" s="2">
        <v>11.1</v>
      </c>
    </row>
    <row r="14" spans="1:17" x14ac:dyDescent="0.2">
      <c r="K14" s="2">
        <v>14.41</v>
      </c>
    </row>
    <row r="15" spans="1:17" x14ac:dyDescent="0.2">
      <c r="K15" s="2">
        <v>15.1</v>
      </c>
    </row>
    <row r="16" spans="1:17" x14ac:dyDescent="0.2">
      <c r="K16" s="2">
        <v>15.77</v>
      </c>
    </row>
    <row r="17" spans="11:11" x14ac:dyDescent="0.2">
      <c r="K17" s="2">
        <v>18.88</v>
      </c>
    </row>
    <row r="18" spans="11:11" x14ac:dyDescent="0.2">
      <c r="K18" s="2">
        <v>19.260000000000002</v>
      </c>
    </row>
    <row r="19" spans="11:11" x14ac:dyDescent="0.2">
      <c r="K19" s="2">
        <v>21.38</v>
      </c>
    </row>
    <row r="20" spans="11:11" x14ac:dyDescent="0.2">
      <c r="K20" s="2">
        <v>22.18</v>
      </c>
    </row>
    <row r="21" spans="11:11" x14ac:dyDescent="0.2">
      <c r="K21" s="2">
        <v>22.98</v>
      </c>
    </row>
    <row r="22" spans="11:11" x14ac:dyDescent="0.2">
      <c r="K22" s="2">
        <v>23.66</v>
      </c>
    </row>
    <row r="23" spans="11:11" x14ac:dyDescent="0.2">
      <c r="K23" s="2">
        <v>24.51</v>
      </c>
    </row>
    <row r="24" spans="11:11" x14ac:dyDescent="0.2">
      <c r="K24" s="2">
        <v>26.56</v>
      </c>
    </row>
    <row r="25" spans="11:11" x14ac:dyDescent="0.2">
      <c r="K25" s="2">
        <v>28.36</v>
      </c>
    </row>
    <row r="26" spans="11:11" x14ac:dyDescent="0.2">
      <c r="K26" s="2">
        <v>28.54</v>
      </c>
    </row>
    <row r="27" spans="11:11" x14ac:dyDescent="0.2">
      <c r="K27" s="2">
        <v>28.83</v>
      </c>
    </row>
    <row r="28" spans="11:11" x14ac:dyDescent="0.2">
      <c r="K28" s="2">
        <v>32.950000000000003</v>
      </c>
    </row>
    <row r="29" spans="11:11" x14ac:dyDescent="0.2">
      <c r="K29" s="2">
        <v>33.79</v>
      </c>
    </row>
    <row r="30" spans="11:11" x14ac:dyDescent="0.2">
      <c r="K30" s="2">
        <v>36.82</v>
      </c>
    </row>
    <row r="31" spans="11:11" x14ac:dyDescent="0.2">
      <c r="K31" s="2">
        <v>39.61</v>
      </c>
    </row>
    <row r="32" spans="11:11" x14ac:dyDescent="0.2">
      <c r="K32" s="2">
        <v>42.07</v>
      </c>
    </row>
    <row r="33" spans="11:11" x14ac:dyDescent="0.2">
      <c r="K33" s="2">
        <v>42.53</v>
      </c>
    </row>
    <row r="34" spans="11:11" x14ac:dyDescent="0.2">
      <c r="K34">
        <v>47.39</v>
      </c>
    </row>
    <row r="35" spans="11:11" x14ac:dyDescent="0.2">
      <c r="K35">
        <v>51.61</v>
      </c>
    </row>
    <row r="36" spans="11:11" x14ac:dyDescent="0.2">
      <c r="K36">
        <v>51.88</v>
      </c>
    </row>
    <row r="37" spans="11:11" x14ac:dyDescent="0.2">
      <c r="K37">
        <v>55.77</v>
      </c>
    </row>
    <row r="38" spans="11:11" x14ac:dyDescent="0.2">
      <c r="K38">
        <v>57.74</v>
      </c>
    </row>
    <row r="39" spans="11:11" x14ac:dyDescent="0.2">
      <c r="K39">
        <v>59.85</v>
      </c>
    </row>
    <row r="40" spans="11:11" x14ac:dyDescent="0.2">
      <c r="K40">
        <v>60.49</v>
      </c>
    </row>
    <row r="41" spans="11:11" x14ac:dyDescent="0.2">
      <c r="K41">
        <v>62.05</v>
      </c>
    </row>
    <row r="42" spans="11:11" x14ac:dyDescent="0.2">
      <c r="K42">
        <v>62.34</v>
      </c>
    </row>
    <row r="43" spans="11:11" x14ac:dyDescent="0.2">
      <c r="K43">
        <v>69.62</v>
      </c>
    </row>
    <row r="44" spans="11:11" x14ac:dyDescent="0.2">
      <c r="K44">
        <v>71.09</v>
      </c>
    </row>
    <row r="45" spans="11:11" x14ac:dyDescent="0.2">
      <c r="K45">
        <v>76.569999999999993</v>
      </c>
    </row>
    <row r="46" spans="11:11" x14ac:dyDescent="0.2">
      <c r="K46">
        <v>84.21</v>
      </c>
    </row>
    <row r="47" spans="11:11" x14ac:dyDescent="0.2">
      <c r="K47">
        <v>89.71</v>
      </c>
    </row>
    <row r="48" spans="11:11" x14ac:dyDescent="0.2">
      <c r="K48">
        <v>89.76</v>
      </c>
    </row>
    <row r="49" spans="11:11" x14ac:dyDescent="0.2">
      <c r="K49">
        <v>92.62</v>
      </c>
    </row>
    <row r="50" spans="11:11" x14ac:dyDescent="0.2">
      <c r="K50">
        <v>97.72</v>
      </c>
    </row>
    <row r="51" spans="11:11" x14ac:dyDescent="0.2">
      <c r="K51">
        <v>101.9</v>
      </c>
    </row>
    <row r="52" spans="11:11" x14ac:dyDescent="0.2">
      <c r="K52">
        <v>105.6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r:id="rId5">
            <anchor moveWithCells="1">
              <from>
                <xdr:col>17</xdr:col>
                <xdr:colOff>171450</xdr:colOff>
                <xdr:row>3</xdr:row>
                <xdr:rowOff>38100</xdr:rowOff>
              </from>
              <to>
                <xdr:col>19</xdr:col>
                <xdr:colOff>542925</xdr:colOff>
                <xdr:row>6</xdr:row>
                <xdr:rowOff>9525</xdr:rowOff>
              </to>
            </anchor>
          </objectPr>
        </oleObject>
      </mc:Choice>
      <mc:Fallback>
        <oleObject progId="Equation.3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Q14"/>
  <sheetViews>
    <sheetView workbookViewId="0">
      <selection activeCell="A3" sqref="A3"/>
    </sheetView>
  </sheetViews>
  <sheetFormatPr defaultRowHeight="12.75" x14ac:dyDescent="0.2"/>
  <cols>
    <col min="10" max="10" width="9.140625" style="1"/>
  </cols>
  <sheetData>
    <row r="1" spans="1:17" x14ac:dyDescent="0.2">
      <c r="A1" t="s">
        <v>12</v>
      </c>
    </row>
    <row r="2" spans="1:17" x14ac:dyDescent="0.2">
      <c r="A2" t="s">
        <v>17</v>
      </c>
    </row>
    <row r="3" spans="1:17" x14ac:dyDescent="0.2">
      <c r="A3" t="s">
        <v>42</v>
      </c>
      <c r="K3" t="s">
        <v>16</v>
      </c>
    </row>
    <row r="4" spans="1:17" x14ac:dyDescent="0.2">
      <c r="A4" t="s">
        <v>13</v>
      </c>
      <c r="B4" t="s">
        <v>14</v>
      </c>
      <c r="C4" t="s">
        <v>15</v>
      </c>
      <c r="K4">
        <f t="shared" ref="K4:K13" si="0">C5-B5</f>
        <v>0.20300000000000001</v>
      </c>
      <c r="M4" t="s">
        <v>18</v>
      </c>
      <c r="P4" t="s">
        <v>2</v>
      </c>
      <c r="Q4">
        <v>1</v>
      </c>
    </row>
    <row r="5" spans="1:17" x14ac:dyDescent="0.2">
      <c r="A5">
        <v>1</v>
      </c>
      <c r="B5">
        <v>0.28499999999999998</v>
      </c>
      <c r="C5">
        <v>0.48799999999999999</v>
      </c>
      <c r="K5">
        <f t="shared" si="0"/>
        <v>0.315</v>
      </c>
      <c r="M5" t="s">
        <v>19</v>
      </c>
      <c r="P5" t="s">
        <v>5</v>
      </c>
      <c r="Q5">
        <v>9</v>
      </c>
    </row>
    <row r="6" spans="1:17" x14ac:dyDescent="0.2">
      <c r="A6">
        <v>2</v>
      </c>
      <c r="B6">
        <v>0.46</v>
      </c>
      <c r="C6">
        <v>0.77500000000000002</v>
      </c>
      <c r="K6">
        <f t="shared" si="0"/>
        <v>5.1999999999999991E-2</v>
      </c>
      <c r="M6" t="s">
        <v>7</v>
      </c>
      <c r="P6" t="s">
        <v>6</v>
      </c>
      <c r="Q6" s="3">
        <f>ABS(2*Q4-Q5)/SQRT(Q5)</f>
        <v>2.3333333333333335</v>
      </c>
    </row>
    <row r="7" spans="1:17" x14ac:dyDescent="0.2">
      <c r="A7">
        <v>3</v>
      </c>
      <c r="B7">
        <v>9.7000000000000003E-2</v>
      </c>
      <c r="C7">
        <v>0.14899999999999999</v>
      </c>
      <c r="K7">
        <f t="shared" si="0"/>
        <v>9.2000000000000026E-2</v>
      </c>
      <c r="M7" t="s">
        <v>8</v>
      </c>
      <c r="P7" t="s">
        <v>9</v>
      </c>
      <c r="Q7" s="3">
        <f>NORMSINV(0.975)</f>
        <v>1.9599639845400536</v>
      </c>
    </row>
    <row r="8" spans="1:17" x14ac:dyDescent="0.2">
      <c r="A8">
        <v>4</v>
      </c>
      <c r="B8">
        <v>0.183</v>
      </c>
      <c r="C8">
        <v>0.27500000000000002</v>
      </c>
      <c r="K8">
        <f t="shared" si="0"/>
        <v>-2.6000000000000023E-2</v>
      </c>
      <c r="M8" t="s">
        <v>10</v>
      </c>
      <c r="P8" t="s">
        <v>11</v>
      </c>
      <c r="Q8" s="3">
        <f>NORMSINV(0.995)</f>
        <v>2.5758293035488999</v>
      </c>
    </row>
    <row r="9" spans="1:17" x14ac:dyDescent="0.2">
      <c r="A9">
        <v>5</v>
      </c>
      <c r="B9">
        <v>0.26100000000000001</v>
      </c>
      <c r="C9">
        <v>0.23499999999999999</v>
      </c>
      <c r="K9">
        <f t="shared" si="0"/>
        <v>4.0000000000000001E-3</v>
      </c>
    </row>
    <row r="10" spans="1:17" x14ac:dyDescent="0.2">
      <c r="A10">
        <v>6</v>
      </c>
      <c r="B10">
        <v>2.5000000000000001E-2</v>
      </c>
      <c r="C10">
        <v>2.9000000000000001E-2</v>
      </c>
      <c r="K10">
        <f t="shared" si="0"/>
        <v>0</v>
      </c>
    </row>
    <row r="11" spans="1:17" x14ac:dyDescent="0.2">
      <c r="A11">
        <v>7</v>
      </c>
      <c r="B11">
        <v>4.0000000000000001E-3</v>
      </c>
      <c r="C11">
        <v>4.0000000000000001E-3</v>
      </c>
      <c r="K11">
        <f t="shared" si="0"/>
        <v>6.0000000000000053E-3</v>
      </c>
    </row>
    <row r="12" spans="1:17" x14ac:dyDescent="0.2">
      <c r="A12">
        <v>8</v>
      </c>
      <c r="B12">
        <v>0.152</v>
      </c>
      <c r="C12">
        <v>0.158</v>
      </c>
      <c r="K12">
        <f t="shared" si="0"/>
        <v>4.9000000000000016E-2</v>
      </c>
    </row>
    <row r="13" spans="1:17" x14ac:dyDescent="0.2">
      <c r="A13">
        <v>9</v>
      </c>
      <c r="B13">
        <v>8.6999999999999994E-2</v>
      </c>
      <c r="C13">
        <v>0.13600000000000001</v>
      </c>
      <c r="K13">
        <f t="shared" si="0"/>
        <v>0.13500000000000001</v>
      </c>
    </row>
    <row r="14" spans="1:17" x14ac:dyDescent="0.2">
      <c r="A14">
        <v>10</v>
      </c>
      <c r="B14">
        <v>0.30399999999999999</v>
      </c>
      <c r="C14">
        <v>0.439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5" r:id="rId4">
          <objectPr defaultSize="0" r:id="rId5">
            <anchor moveWithCells="1">
              <from>
                <xdr:col>17</xdr:col>
                <xdr:colOff>190500</xdr:colOff>
                <xdr:row>4</xdr:row>
                <xdr:rowOff>19050</xdr:rowOff>
              </from>
              <to>
                <xdr:col>20</xdr:col>
                <xdr:colOff>476250</xdr:colOff>
                <xdr:row>7</xdr:row>
                <xdr:rowOff>85725</xdr:rowOff>
              </to>
            </anchor>
          </objectPr>
        </oleObject>
      </mc:Choice>
      <mc:Fallback>
        <oleObject progId="Equation.3" shapeId="205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0"/>
  <sheetViews>
    <sheetView workbookViewId="0">
      <selection activeCell="G14" sqref="G14"/>
    </sheetView>
  </sheetViews>
  <sheetFormatPr defaultRowHeight="12.75" x14ac:dyDescent="0.2"/>
  <cols>
    <col min="1" max="1" width="5.5703125" customWidth="1"/>
    <col min="2" max="2" width="7.7109375" customWidth="1"/>
    <col min="4" max="4" width="8.28515625" customWidth="1"/>
    <col min="10" max="10" width="9.140625" style="11"/>
    <col min="13" max="13" width="4" customWidth="1"/>
    <col min="16" max="16" width="4.28515625" customWidth="1"/>
    <col min="17" max="17" width="3.85546875" customWidth="1"/>
    <col min="20" max="20" width="4.7109375" customWidth="1"/>
    <col min="21" max="21" width="4.42578125" customWidth="1"/>
    <col min="23" max="23" width="10.28515625" customWidth="1"/>
  </cols>
  <sheetData>
    <row r="1" spans="1:24" x14ac:dyDescent="0.2">
      <c r="A1" t="s">
        <v>60</v>
      </c>
    </row>
    <row r="3" spans="1:24" x14ac:dyDescent="0.2">
      <c r="A3" t="s">
        <v>44</v>
      </c>
      <c r="C3" t="s">
        <v>45</v>
      </c>
    </row>
    <row r="4" spans="1:24" x14ac:dyDescent="0.2">
      <c r="A4" s="3">
        <v>5.9301496554531896</v>
      </c>
      <c r="B4" s="3"/>
      <c r="C4" s="3">
        <v>4.8137720047186541</v>
      </c>
    </row>
    <row r="5" spans="1:24" x14ac:dyDescent="0.2">
      <c r="A5" s="3">
        <v>7.6618534190166017</v>
      </c>
      <c r="B5" s="3"/>
      <c r="C5" s="3">
        <v>5.165293683052985</v>
      </c>
    </row>
    <row r="6" spans="1:24" x14ac:dyDescent="0.2">
      <c r="A6" s="3">
        <v>9.1756981620492883</v>
      </c>
      <c r="B6" s="3"/>
      <c r="C6" s="3">
        <v>4.5605882633676131</v>
      </c>
      <c r="L6" t="s">
        <v>46</v>
      </c>
      <c r="O6" t="s">
        <v>47</v>
      </c>
      <c r="S6" t="s">
        <v>48</v>
      </c>
      <c r="W6" t="s">
        <v>49</v>
      </c>
      <c r="X6" t="s">
        <v>50</v>
      </c>
    </row>
    <row r="7" spans="1:24" x14ac:dyDescent="0.2">
      <c r="A7" s="3">
        <v>6.6449194860608074</v>
      </c>
      <c r="B7" s="3"/>
      <c r="C7" s="3">
        <v>4.7486615333286251</v>
      </c>
      <c r="L7" s="3">
        <v>5.9301496554531896</v>
      </c>
      <c r="M7" t="s">
        <v>51</v>
      </c>
      <c r="N7" s="3"/>
      <c r="O7" s="3">
        <v>0.9228318726034157</v>
      </c>
      <c r="P7" t="s">
        <v>51</v>
      </c>
      <c r="Q7">
        <v>1</v>
      </c>
      <c r="S7" s="3">
        <v>0.9228318726034157</v>
      </c>
      <c r="T7" t="s">
        <v>51</v>
      </c>
      <c r="U7">
        <v>1</v>
      </c>
      <c r="W7" t="s">
        <v>52</v>
      </c>
      <c r="X7">
        <f>V26</f>
        <v>383</v>
      </c>
    </row>
    <row r="8" spans="1:24" x14ac:dyDescent="0.2">
      <c r="A8" s="3">
        <v>1.8675426031894826</v>
      </c>
      <c r="B8" s="3"/>
      <c r="C8" s="3">
        <v>4.8162458204283674</v>
      </c>
      <c r="L8" s="3">
        <v>7.6618534190166017</v>
      </c>
      <c r="M8" t="s">
        <v>51</v>
      </c>
      <c r="N8" s="3"/>
      <c r="O8" s="3">
        <v>1.5331729293308261</v>
      </c>
      <c r="P8" t="s">
        <v>51</v>
      </c>
      <c r="Q8">
        <v>2</v>
      </c>
      <c r="S8" s="3">
        <v>1.5331729293308261</v>
      </c>
      <c r="T8" t="s">
        <v>51</v>
      </c>
      <c r="U8">
        <v>2</v>
      </c>
      <c r="W8" t="s">
        <v>53</v>
      </c>
      <c r="X8">
        <f>V40</f>
        <v>212</v>
      </c>
    </row>
    <row r="9" spans="1:24" x14ac:dyDescent="0.2">
      <c r="A9" s="3">
        <v>3.2491759239088069</v>
      </c>
      <c r="B9" s="3"/>
      <c r="C9" s="3">
        <v>4.5615294269935873</v>
      </c>
      <c r="L9" s="3">
        <v>9.1756981620492883</v>
      </c>
      <c r="M9" t="s">
        <v>51</v>
      </c>
      <c r="N9" s="3"/>
      <c r="O9" s="3">
        <v>1.8675426031894826</v>
      </c>
      <c r="P9" t="s">
        <v>51</v>
      </c>
      <c r="Q9">
        <v>3</v>
      </c>
      <c r="S9" s="3">
        <v>1.8675426031894826</v>
      </c>
      <c r="T9" t="s">
        <v>51</v>
      </c>
      <c r="U9">
        <v>3</v>
      </c>
      <c r="W9" t="s">
        <v>54</v>
      </c>
      <c r="X9">
        <v>20</v>
      </c>
    </row>
    <row r="10" spans="1:24" x14ac:dyDescent="0.2">
      <c r="A10" s="3">
        <v>2.2700187083929579</v>
      </c>
      <c r="B10" s="3"/>
      <c r="C10" s="3">
        <v>4.9918295040210863</v>
      </c>
      <c r="L10" s="3">
        <v>6.6449194860608074</v>
      </c>
      <c r="M10" t="s">
        <v>51</v>
      </c>
      <c r="N10" s="3"/>
      <c r="O10" s="3">
        <v>2.2700187083929579</v>
      </c>
      <c r="P10" t="s">
        <v>51</v>
      </c>
      <c r="Q10">
        <v>4</v>
      </c>
      <c r="S10" s="3">
        <v>2.2700187083929579</v>
      </c>
      <c r="T10" t="s">
        <v>51</v>
      </c>
      <c r="U10">
        <v>4</v>
      </c>
      <c r="W10" t="s">
        <v>55</v>
      </c>
      <c r="X10">
        <v>14</v>
      </c>
    </row>
    <row r="11" spans="1:24" x14ac:dyDescent="0.2">
      <c r="A11" s="3">
        <v>5.9670051272399309</v>
      </c>
      <c r="B11" s="3"/>
      <c r="C11" s="3">
        <v>4.9688859910899161</v>
      </c>
      <c r="L11" s="3">
        <v>1.8675426031894826</v>
      </c>
      <c r="M11" t="s">
        <v>51</v>
      </c>
      <c r="N11" s="3"/>
      <c r="O11" s="3">
        <v>3.2491759239088069</v>
      </c>
      <c r="P11" t="s">
        <v>51</v>
      </c>
      <c r="Q11">
        <v>5</v>
      </c>
      <c r="S11" s="3">
        <v>3.2491759239088069</v>
      </c>
      <c r="T11" t="s">
        <v>51</v>
      </c>
      <c r="U11">
        <v>5</v>
      </c>
      <c r="W11" t="s">
        <v>56</v>
      </c>
      <c r="X11" s="12">
        <f>(X7-X9*(X9+X10+1)/2)/SQRT(X9*X10*(X9+X10+1)/12)</f>
        <v>1.1547594501692124</v>
      </c>
    </row>
    <row r="12" spans="1:24" x14ac:dyDescent="0.2">
      <c r="A12" s="3">
        <v>4.0706246233572863</v>
      </c>
      <c r="B12" s="3"/>
      <c r="C12" s="3">
        <v>4.640645494061971</v>
      </c>
      <c r="L12" s="3">
        <v>3.2491759239088069</v>
      </c>
      <c r="M12" t="s">
        <v>51</v>
      </c>
      <c r="N12" s="3"/>
      <c r="O12" s="3">
        <v>4.0706246233572863</v>
      </c>
      <c r="P12" t="s">
        <v>51</v>
      </c>
      <c r="Q12">
        <v>6</v>
      </c>
      <c r="S12" s="3">
        <v>4.0706246233572863</v>
      </c>
      <c r="T12" t="s">
        <v>51</v>
      </c>
      <c r="U12">
        <v>6</v>
      </c>
      <c r="W12" t="s">
        <v>57</v>
      </c>
      <c r="X12" s="12">
        <f>(X8-X10*(X9+X10+1)/2)/SQRT(X9*X10*(X9+X10+1)/12)</f>
        <v>-1.1547594501692124</v>
      </c>
    </row>
    <row r="13" spans="1:24" x14ac:dyDescent="0.2">
      <c r="A13" s="3">
        <v>9.7176959919082968</v>
      </c>
      <c r="B13" s="3"/>
      <c r="C13" s="3">
        <v>4.9907241826217632</v>
      </c>
      <c r="L13" s="3">
        <v>2.2700187083929579</v>
      </c>
      <c r="M13" t="s">
        <v>51</v>
      </c>
      <c r="N13" s="3"/>
      <c r="O13" s="3">
        <v>4.1503914282064613</v>
      </c>
      <c r="P13" t="s">
        <v>51</v>
      </c>
      <c r="Q13">
        <v>7</v>
      </c>
      <c r="S13" s="3">
        <v>4.1503914282064613</v>
      </c>
      <c r="T13" t="s">
        <v>51</v>
      </c>
      <c r="U13">
        <v>7</v>
      </c>
    </row>
    <row r="14" spans="1:24" x14ac:dyDescent="0.2">
      <c r="A14" s="3">
        <v>9.6056065313872718</v>
      </c>
      <c r="B14" s="3"/>
      <c r="C14" s="3">
        <v>5.1135245283342581</v>
      </c>
      <c r="L14" s="3">
        <v>5.9670051272399309</v>
      </c>
      <c r="M14" t="s">
        <v>51</v>
      </c>
      <c r="N14" s="3"/>
      <c r="O14" s="3">
        <v>4.5465480516861474</v>
      </c>
      <c r="P14" t="s">
        <v>58</v>
      </c>
      <c r="Q14">
        <v>8</v>
      </c>
      <c r="S14" s="3">
        <v>4.7778469368281584</v>
      </c>
      <c r="T14" t="s">
        <v>51</v>
      </c>
      <c r="U14">
        <v>13</v>
      </c>
      <c r="W14" t="s">
        <v>59</v>
      </c>
      <c r="X14" s="12">
        <f>NORMSINV(1-0.05/2)</f>
        <v>1.9599639845400536</v>
      </c>
    </row>
    <row r="15" spans="1:24" x14ac:dyDescent="0.2">
      <c r="A15" s="3">
        <v>8.7750147543966328</v>
      </c>
      <c r="B15" s="3"/>
      <c r="C15" s="3">
        <v>5.1357197707485946</v>
      </c>
      <c r="L15" s="3">
        <v>4.0706246233572863</v>
      </c>
      <c r="M15" t="s">
        <v>51</v>
      </c>
      <c r="N15" s="3"/>
      <c r="O15" s="3">
        <v>4.5605882633676131</v>
      </c>
      <c r="P15" t="s">
        <v>58</v>
      </c>
      <c r="Q15">
        <v>9</v>
      </c>
      <c r="S15" s="3">
        <v>5.1806139458173917</v>
      </c>
      <c r="T15" t="s">
        <v>51</v>
      </c>
      <c r="U15">
        <v>23</v>
      </c>
    </row>
    <row r="16" spans="1:24" x14ac:dyDescent="0.2">
      <c r="A16" s="3">
        <v>1.5331729293308261</v>
      </c>
      <c r="B16" s="3"/>
      <c r="C16" s="3">
        <v>5.1151955219480385</v>
      </c>
      <c r="L16" s="3">
        <v>9.7176959919082968</v>
      </c>
      <c r="M16" t="s">
        <v>51</v>
      </c>
      <c r="N16" s="3"/>
      <c r="O16" s="3">
        <v>4.5615294269935873</v>
      </c>
      <c r="P16" t="s">
        <v>58</v>
      </c>
      <c r="Q16">
        <v>10</v>
      </c>
      <c r="S16" s="3">
        <v>5.2450908381456269</v>
      </c>
      <c r="T16" t="s">
        <v>51</v>
      </c>
      <c r="U16">
        <v>24</v>
      </c>
    </row>
    <row r="17" spans="1:22" x14ac:dyDescent="0.2">
      <c r="A17" s="3">
        <v>9.4046089580426457</v>
      </c>
      <c r="B17" s="3"/>
      <c r="C17" s="3">
        <v>4.5465480516861474</v>
      </c>
      <c r="L17" s="3">
        <v>9.6056065313872718</v>
      </c>
      <c r="M17" t="s">
        <v>51</v>
      </c>
      <c r="N17" s="3"/>
      <c r="O17" s="3">
        <v>4.640645494061971</v>
      </c>
      <c r="P17" t="s">
        <v>58</v>
      </c>
      <c r="Q17">
        <v>11</v>
      </c>
      <c r="S17" s="3">
        <v>5.3480365893438364</v>
      </c>
      <c r="T17" t="s">
        <v>51</v>
      </c>
      <c r="U17">
        <v>25</v>
      </c>
    </row>
    <row r="18" spans="1:22" x14ac:dyDescent="0.2">
      <c r="A18" s="3">
        <v>4.7778469368281584</v>
      </c>
      <c r="B18" s="3"/>
      <c r="C18" s="3"/>
      <c r="L18" s="3">
        <v>8.7750147543966328</v>
      </c>
      <c r="M18" t="s">
        <v>51</v>
      </c>
      <c r="N18" s="3"/>
      <c r="O18" s="3">
        <v>4.7486615333286251</v>
      </c>
      <c r="P18" t="s">
        <v>58</v>
      </c>
      <c r="Q18">
        <v>12</v>
      </c>
      <c r="S18" s="3">
        <v>5.9301496554531896</v>
      </c>
      <c r="T18" t="s">
        <v>51</v>
      </c>
      <c r="U18">
        <v>26</v>
      </c>
    </row>
    <row r="19" spans="1:22" x14ac:dyDescent="0.2">
      <c r="A19" s="3">
        <v>5.3480365893438364</v>
      </c>
      <c r="B19" s="3"/>
      <c r="C19" s="3"/>
      <c r="L19" s="3">
        <v>1.5331729293308261</v>
      </c>
      <c r="M19" t="s">
        <v>51</v>
      </c>
      <c r="N19" s="3"/>
      <c r="O19" s="3">
        <v>4.7778469368281584</v>
      </c>
      <c r="P19" t="s">
        <v>51</v>
      </c>
      <c r="Q19">
        <v>13</v>
      </c>
      <c r="S19" s="3">
        <v>5.9670051272399309</v>
      </c>
      <c r="T19" t="s">
        <v>51</v>
      </c>
      <c r="U19">
        <v>27</v>
      </c>
    </row>
    <row r="20" spans="1:22" x14ac:dyDescent="0.2">
      <c r="A20" s="3">
        <v>5.1806139458173917</v>
      </c>
      <c r="B20" s="3"/>
      <c r="C20" s="3"/>
      <c r="L20" s="3">
        <v>9.4046089580426457</v>
      </c>
      <c r="M20" t="s">
        <v>51</v>
      </c>
      <c r="N20" s="3"/>
      <c r="O20" s="3">
        <v>4.8137720047186541</v>
      </c>
      <c r="P20" t="s">
        <v>58</v>
      </c>
      <c r="Q20">
        <v>14</v>
      </c>
      <c r="S20" s="3">
        <v>6.6449194860608074</v>
      </c>
      <c r="T20" t="s">
        <v>51</v>
      </c>
      <c r="U20">
        <v>28</v>
      </c>
    </row>
    <row r="21" spans="1:22" x14ac:dyDescent="0.2">
      <c r="A21" s="3">
        <v>0.9228318726034157</v>
      </c>
      <c r="B21" s="3"/>
      <c r="C21" s="3"/>
      <c r="L21" s="3">
        <v>4.7778469368281584</v>
      </c>
      <c r="M21" t="s">
        <v>51</v>
      </c>
      <c r="N21" s="3"/>
      <c r="O21" s="3">
        <v>4.8162458204283674</v>
      </c>
      <c r="P21" t="s">
        <v>58</v>
      </c>
      <c r="Q21">
        <v>15</v>
      </c>
      <c r="S21" s="3">
        <v>7.6618534190166017</v>
      </c>
      <c r="T21" t="s">
        <v>51</v>
      </c>
      <c r="U21">
        <v>29</v>
      </c>
    </row>
    <row r="22" spans="1:22" x14ac:dyDescent="0.2">
      <c r="A22" s="3">
        <v>5.2450908381456269</v>
      </c>
      <c r="B22" s="3"/>
      <c r="C22" s="3"/>
      <c r="L22" s="3">
        <v>5.3480365893438364</v>
      </c>
      <c r="M22" t="s">
        <v>51</v>
      </c>
      <c r="N22" s="3"/>
      <c r="O22" s="3">
        <v>4.9688859910899161</v>
      </c>
      <c r="P22" t="s">
        <v>58</v>
      </c>
      <c r="Q22">
        <v>16</v>
      </c>
      <c r="S22" s="3">
        <v>8.7750147543966328</v>
      </c>
      <c r="T22" t="s">
        <v>51</v>
      </c>
      <c r="U22">
        <v>30</v>
      </c>
    </row>
    <row r="23" spans="1:22" x14ac:dyDescent="0.2">
      <c r="A23" s="3">
        <v>4.1503914282064613</v>
      </c>
      <c r="B23" s="3"/>
      <c r="C23" s="3"/>
      <c r="L23" s="3">
        <v>5.1806139458173917</v>
      </c>
      <c r="M23" t="s">
        <v>51</v>
      </c>
      <c r="N23" s="3"/>
      <c r="O23" s="3">
        <v>4.9907241826217632</v>
      </c>
      <c r="P23" t="s">
        <v>58</v>
      </c>
      <c r="Q23">
        <v>17</v>
      </c>
      <c r="S23" s="3">
        <v>9.1756981620492883</v>
      </c>
      <c r="T23" t="s">
        <v>51</v>
      </c>
      <c r="U23">
        <v>31</v>
      </c>
    </row>
    <row r="24" spans="1:22" x14ac:dyDescent="0.2">
      <c r="L24" s="3">
        <v>0.9228318726034157</v>
      </c>
      <c r="M24" t="s">
        <v>51</v>
      </c>
      <c r="N24" s="3"/>
      <c r="O24" s="3">
        <v>4.9918295040210863</v>
      </c>
      <c r="P24" t="s">
        <v>58</v>
      </c>
      <c r="Q24">
        <v>18</v>
      </c>
      <c r="S24" s="3">
        <v>9.4046089580426457</v>
      </c>
      <c r="T24" t="s">
        <v>51</v>
      </c>
      <c r="U24">
        <v>32</v>
      </c>
    </row>
    <row r="25" spans="1:22" x14ac:dyDescent="0.2">
      <c r="L25" s="3">
        <v>5.2450908381456269</v>
      </c>
      <c r="M25" t="s">
        <v>51</v>
      </c>
      <c r="N25" s="3"/>
      <c r="O25" s="3">
        <v>5.1135245283342581</v>
      </c>
      <c r="P25" t="s">
        <v>58</v>
      </c>
      <c r="Q25">
        <v>19</v>
      </c>
      <c r="S25" s="3">
        <v>9.6056065313872718</v>
      </c>
      <c r="T25" t="s">
        <v>51</v>
      </c>
      <c r="U25">
        <v>33</v>
      </c>
    </row>
    <row r="26" spans="1:22" x14ac:dyDescent="0.2">
      <c r="L26" s="3">
        <v>4.1503914282064613</v>
      </c>
      <c r="M26" t="s">
        <v>51</v>
      </c>
      <c r="N26" s="3"/>
      <c r="O26" s="3">
        <v>5.1151955219480385</v>
      </c>
      <c r="P26" t="s">
        <v>58</v>
      </c>
      <c r="Q26">
        <v>20</v>
      </c>
      <c r="S26" s="3">
        <v>9.7176959919082968</v>
      </c>
      <c r="T26" t="s">
        <v>51</v>
      </c>
      <c r="U26">
        <v>34</v>
      </c>
      <c r="V26">
        <f>SUM(U7:U26)</f>
        <v>383</v>
      </c>
    </row>
    <row r="27" spans="1:22" x14ac:dyDescent="0.2">
      <c r="L27" s="3">
        <v>4.8137720047186541</v>
      </c>
      <c r="M27" t="s">
        <v>58</v>
      </c>
      <c r="N27" s="3"/>
      <c r="O27" s="3">
        <v>5.1357197707485946</v>
      </c>
      <c r="P27" t="s">
        <v>58</v>
      </c>
      <c r="Q27">
        <v>21</v>
      </c>
      <c r="S27" s="3">
        <v>4.5465480516861474</v>
      </c>
      <c r="T27" t="s">
        <v>58</v>
      </c>
      <c r="U27">
        <v>8</v>
      </c>
    </row>
    <row r="28" spans="1:22" x14ac:dyDescent="0.2">
      <c r="L28" s="3">
        <v>5.165293683052985</v>
      </c>
      <c r="M28" t="s">
        <v>58</v>
      </c>
      <c r="N28" s="3"/>
      <c r="O28" s="3">
        <v>5.165293683052985</v>
      </c>
      <c r="P28" t="s">
        <v>58</v>
      </c>
      <c r="Q28">
        <v>22</v>
      </c>
      <c r="S28" s="3">
        <v>4.5605882633676131</v>
      </c>
      <c r="T28" t="s">
        <v>58</v>
      </c>
      <c r="U28">
        <v>9</v>
      </c>
    </row>
    <row r="29" spans="1:22" x14ac:dyDescent="0.2">
      <c r="L29" s="3">
        <v>4.5605882633676131</v>
      </c>
      <c r="M29" t="s">
        <v>58</v>
      </c>
      <c r="N29" s="3"/>
      <c r="O29" s="3">
        <v>5.1806139458173917</v>
      </c>
      <c r="P29" t="s">
        <v>51</v>
      </c>
      <c r="Q29">
        <v>23</v>
      </c>
      <c r="S29" s="3">
        <v>4.5615294269935873</v>
      </c>
      <c r="T29" t="s">
        <v>58</v>
      </c>
      <c r="U29">
        <v>10</v>
      </c>
    </row>
    <row r="30" spans="1:22" x14ac:dyDescent="0.2">
      <c r="L30" s="3">
        <v>4.7486615333286251</v>
      </c>
      <c r="M30" t="s">
        <v>58</v>
      </c>
      <c r="N30" s="3"/>
      <c r="O30" s="3">
        <v>5.2450908381456269</v>
      </c>
      <c r="P30" t="s">
        <v>51</v>
      </c>
      <c r="Q30">
        <v>24</v>
      </c>
      <c r="S30" s="3">
        <v>4.640645494061971</v>
      </c>
      <c r="T30" t="s">
        <v>58</v>
      </c>
      <c r="U30">
        <v>11</v>
      </c>
    </row>
    <row r="31" spans="1:22" x14ac:dyDescent="0.2">
      <c r="L31" s="3">
        <v>4.8162458204283674</v>
      </c>
      <c r="M31" t="s">
        <v>58</v>
      </c>
      <c r="N31" s="3"/>
      <c r="O31" s="3">
        <v>5.3480365893438364</v>
      </c>
      <c r="P31" t="s">
        <v>51</v>
      </c>
      <c r="Q31">
        <v>25</v>
      </c>
      <c r="S31" s="3">
        <v>4.7486615333286251</v>
      </c>
      <c r="T31" t="s">
        <v>58</v>
      </c>
      <c r="U31">
        <v>12</v>
      </c>
    </row>
    <row r="32" spans="1:22" x14ac:dyDescent="0.2">
      <c r="L32" s="3">
        <v>4.5615294269935873</v>
      </c>
      <c r="M32" t="s">
        <v>58</v>
      </c>
      <c r="N32" s="3"/>
      <c r="O32" s="3">
        <v>5.9301496554531896</v>
      </c>
      <c r="P32" t="s">
        <v>51</v>
      </c>
      <c r="Q32">
        <v>26</v>
      </c>
      <c r="S32" s="3">
        <v>4.8137720047186541</v>
      </c>
      <c r="T32" t="s">
        <v>58</v>
      </c>
      <c r="U32">
        <v>14</v>
      </c>
    </row>
    <row r="33" spans="12:22" x14ac:dyDescent="0.2">
      <c r="L33" s="3">
        <v>4.9918295040210863</v>
      </c>
      <c r="M33" t="s">
        <v>58</v>
      </c>
      <c r="N33" s="3"/>
      <c r="O33" s="3">
        <v>5.9670051272399309</v>
      </c>
      <c r="P33" t="s">
        <v>51</v>
      </c>
      <c r="Q33">
        <v>27</v>
      </c>
      <c r="S33" s="3">
        <v>4.8162458204283674</v>
      </c>
      <c r="T33" t="s">
        <v>58</v>
      </c>
      <c r="U33">
        <v>15</v>
      </c>
    </row>
    <row r="34" spans="12:22" x14ac:dyDescent="0.2">
      <c r="L34" s="3">
        <v>4.9688859910899161</v>
      </c>
      <c r="M34" t="s">
        <v>58</v>
      </c>
      <c r="N34" s="3"/>
      <c r="O34" s="3">
        <v>6.6449194860608074</v>
      </c>
      <c r="P34" t="s">
        <v>51</v>
      </c>
      <c r="Q34">
        <v>28</v>
      </c>
      <c r="S34" s="3">
        <v>4.9688859910899161</v>
      </c>
      <c r="T34" t="s">
        <v>58</v>
      </c>
      <c r="U34">
        <v>16</v>
      </c>
    </row>
    <row r="35" spans="12:22" x14ac:dyDescent="0.2">
      <c r="L35" s="3">
        <v>4.640645494061971</v>
      </c>
      <c r="M35" t="s">
        <v>58</v>
      </c>
      <c r="N35" s="3"/>
      <c r="O35" s="3">
        <v>7.6618534190166017</v>
      </c>
      <c r="P35" t="s">
        <v>51</v>
      </c>
      <c r="Q35">
        <v>29</v>
      </c>
      <c r="S35" s="3">
        <v>4.9907241826217632</v>
      </c>
      <c r="T35" t="s">
        <v>58</v>
      </c>
      <c r="U35">
        <v>17</v>
      </c>
    </row>
    <row r="36" spans="12:22" x14ac:dyDescent="0.2">
      <c r="L36" s="3">
        <v>4.9907241826217632</v>
      </c>
      <c r="M36" t="s">
        <v>58</v>
      </c>
      <c r="N36" s="3"/>
      <c r="O36" s="3">
        <v>8.7750147543966328</v>
      </c>
      <c r="P36" t="s">
        <v>51</v>
      </c>
      <c r="Q36">
        <v>30</v>
      </c>
      <c r="S36" s="3">
        <v>4.9918295040210863</v>
      </c>
      <c r="T36" t="s">
        <v>58</v>
      </c>
      <c r="U36">
        <v>18</v>
      </c>
    </row>
    <row r="37" spans="12:22" x14ac:dyDescent="0.2">
      <c r="L37" s="3">
        <v>5.1135245283342581</v>
      </c>
      <c r="M37" t="s">
        <v>58</v>
      </c>
      <c r="N37" s="3"/>
      <c r="O37" s="3">
        <v>9.1756981620492883</v>
      </c>
      <c r="P37" t="s">
        <v>51</v>
      </c>
      <c r="Q37">
        <v>31</v>
      </c>
      <c r="S37" s="3">
        <v>5.1135245283342581</v>
      </c>
      <c r="T37" t="s">
        <v>58</v>
      </c>
      <c r="U37">
        <v>19</v>
      </c>
    </row>
    <row r="38" spans="12:22" x14ac:dyDescent="0.2">
      <c r="L38" s="3">
        <v>5.1357197707485946</v>
      </c>
      <c r="M38" t="s">
        <v>58</v>
      </c>
      <c r="N38" s="3"/>
      <c r="O38" s="3">
        <v>9.4046089580426457</v>
      </c>
      <c r="P38" t="s">
        <v>51</v>
      </c>
      <c r="Q38">
        <v>32</v>
      </c>
      <c r="S38" s="3">
        <v>5.1151955219480385</v>
      </c>
      <c r="T38" t="s">
        <v>58</v>
      </c>
      <c r="U38">
        <v>20</v>
      </c>
    </row>
    <row r="39" spans="12:22" x14ac:dyDescent="0.2">
      <c r="L39" s="3">
        <v>5.1151955219480385</v>
      </c>
      <c r="M39" t="s">
        <v>58</v>
      </c>
      <c r="N39" s="3"/>
      <c r="O39" s="3">
        <v>9.6056065313872718</v>
      </c>
      <c r="P39" t="s">
        <v>51</v>
      </c>
      <c r="Q39">
        <v>33</v>
      </c>
      <c r="S39" s="3">
        <v>5.1357197707485946</v>
      </c>
      <c r="T39" t="s">
        <v>58</v>
      </c>
      <c r="U39">
        <v>21</v>
      </c>
    </row>
    <row r="40" spans="12:22" x14ac:dyDescent="0.2">
      <c r="L40" s="3">
        <v>4.5465480516861474</v>
      </c>
      <c r="M40" t="s">
        <v>58</v>
      </c>
      <c r="N40" s="3"/>
      <c r="O40" s="3">
        <v>9.7176959919082968</v>
      </c>
      <c r="P40" t="s">
        <v>51</v>
      </c>
      <c r="Q40">
        <v>34</v>
      </c>
      <c r="S40" s="3">
        <v>5.165293683052985</v>
      </c>
      <c r="T40" t="s">
        <v>58</v>
      </c>
      <c r="U40">
        <v>22</v>
      </c>
      <c r="V40">
        <f>SUM(U27:U40)</f>
        <v>212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V52"/>
  <sheetViews>
    <sheetView workbookViewId="0">
      <selection activeCell="Q5" sqref="Q5"/>
    </sheetView>
  </sheetViews>
  <sheetFormatPr defaultRowHeight="12.75" x14ac:dyDescent="0.2"/>
  <cols>
    <col min="10" max="10" width="9.140625" style="1"/>
  </cols>
  <sheetData>
    <row r="1" spans="1:18" x14ac:dyDescent="0.2">
      <c r="A1" t="s">
        <v>20</v>
      </c>
    </row>
    <row r="2" spans="1:18" x14ac:dyDescent="0.2">
      <c r="A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16</v>
      </c>
    </row>
    <row r="3" spans="1:18" x14ac:dyDescent="0.2">
      <c r="A3" s="4">
        <v>22.238469452059114</v>
      </c>
      <c r="B3" s="4">
        <v>111.678799472553</v>
      </c>
      <c r="C3" s="4">
        <v>22.35993074295974</v>
      </c>
      <c r="D3" s="4">
        <v>40.950137407584656</v>
      </c>
      <c r="E3" s="4">
        <v>95.369790688852845</v>
      </c>
      <c r="K3" s="4">
        <v>4.7985582328998273</v>
      </c>
      <c r="L3">
        <v>1</v>
      </c>
      <c r="M3" s="3">
        <f>L3/50</f>
        <v>0.02</v>
      </c>
      <c r="N3" s="3">
        <f>NORMDIST(K3,70.2,21.1,1)</f>
        <v>9.6892907965609443E-4</v>
      </c>
      <c r="O3" s="3">
        <f>ABS(M3-N3)</f>
        <v>1.9031070920343906E-2</v>
      </c>
      <c r="Q3" t="s">
        <v>26</v>
      </c>
      <c r="R3" s="3">
        <f>MAX(O3:O52)</f>
        <v>0.34328651446271752</v>
      </c>
    </row>
    <row r="4" spans="1:18" x14ac:dyDescent="0.2">
      <c r="A4" s="4">
        <v>47.984666023803435</v>
      </c>
      <c r="B4" s="4">
        <v>104.67533057349804</v>
      </c>
      <c r="C4" s="4">
        <v>37.291873124312112</v>
      </c>
      <c r="D4" s="4">
        <v>109.95626466925096</v>
      </c>
      <c r="E4" s="4">
        <v>93.745627513630879</v>
      </c>
      <c r="K4" s="4">
        <v>8.4701543701272168</v>
      </c>
      <c r="L4">
        <v>2</v>
      </c>
      <c r="M4" s="3">
        <f t="shared" ref="M4:M52" si="0">L4/50</f>
        <v>0.04</v>
      </c>
      <c r="N4" s="3">
        <f t="shared" ref="N4:N52" si="1">NORMDIST(K4,70.2,21.1,1)</f>
        <v>1.7190456345407496E-3</v>
      </c>
      <c r="O4" s="3">
        <f t="shared" ref="O4:O52" si="2">ABS(M4-N4)</f>
        <v>3.8280954365459252E-2</v>
      </c>
      <c r="Q4" t="s">
        <v>27</v>
      </c>
      <c r="R4" s="3">
        <f>1.36/SQRT(50)</f>
        <v>0.19233304448274094</v>
      </c>
    </row>
    <row r="5" spans="1:18" x14ac:dyDescent="0.2">
      <c r="A5" s="4">
        <v>102.67812216876474</v>
      </c>
      <c r="B5" s="4">
        <v>78.708130238503529</v>
      </c>
      <c r="C5" s="4">
        <v>120.2173831430779</v>
      </c>
      <c r="D5" s="4">
        <v>60.990158968013887</v>
      </c>
      <c r="E5" s="4">
        <v>67.621535664327595</v>
      </c>
      <c r="K5" s="4">
        <v>13.096977086077825</v>
      </c>
      <c r="L5">
        <v>3</v>
      </c>
      <c r="M5" s="3">
        <f t="shared" si="0"/>
        <v>0.06</v>
      </c>
      <c r="N5" s="3">
        <f t="shared" si="1"/>
        <v>3.4018324457801116E-3</v>
      </c>
      <c r="O5" s="3">
        <f t="shared" si="2"/>
        <v>5.6598167554219883E-2</v>
      </c>
      <c r="Q5" t="s">
        <v>43</v>
      </c>
      <c r="R5" s="3">
        <f>1.63/SQRT(50)</f>
        <v>0.23051681066681448</v>
      </c>
    </row>
    <row r="6" spans="1:18" x14ac:dyDescent="0.2">
      <c r="A6" s="4">
        <v>48.772070161247392</v>
      </c>
      <c r="B6" s="4">
        <v>115.77136441064083</v>
      </c>
      <c r="C6" s="4">
        <v>61.04018770352716</v>
      </c>
      <c r="D6" s="4">
        <v>137.75374714021012</v>
      </c>
      <c r="E6" s="4">
        <v>14.820974803473716</v>
      </c>
      <c r="K6" s="4">
        <v>13.597291364645397</v>
      </c>
      <c r="L6">
        <v>4</v>
      </c>
      <c r="M6" s="3">
        <f t="shared" si="0"/>
        <v>0.08</v>
      </c>
      <c r="N6" s="3">
        <f t="shared" si="1"/>
        <v>3.652693730873552E-3</v>
      </c>
      <c r="O6" s="3">
        <f t="shared" si="2"/>
        <v>7.6347306269126447E-2</v>
      </c>
    </row>
    <row r="7" spans="1:18" x14ac:dyDescent="0.2">
      <c r="A7" s="4">
        <v>132.06385571536143</v>
      </c>
      <c r="B7" s="4">
        <v>13.597291364645397</v>
      </c>
      <c r="C7" s="4">
        <v>48.26880298242785</v>
      </c>
      <c r="D7" s="4">
        <v>87.184401223877487</v>
      </c>
      <c r="E7" s="4">
        <v>108.47473050070593</v>
      </c>
      <c r="K7" s="4">
        <v>14.820974803473716</v>
      </c>
      <c r="L7">
        <v>5</v>
      </c>
      <c r="M7" s="3">
        <f t="shared" si="0"/>
        <v>0.1</v>
      </c>
      <c r="N7" s="3">
        <f t="shared" si="1"/>
        <v>4.3375617185705904E-3</v>
      </c>
      <c r="O7" s="3">
        <f t="shared" si="2"/>
        <v>9.566243828142941E-2</v>
      </c>
    </row>
    <row r="8" spans="1:18" x14ac:dyDescent="0.2">
      <c r="A8" s="4">
        <v>4.7985582328998273</v>
      </c>
      <c r="B8" s="4">
        <v>122.31071610920395</v>
      </c>
      <c r="C8" s="4">
        <v>121.2132192919546</v>
      </c>
      <c r="D8" s="4">
        <v>13.096977086077825</v>
      </c>
      <c r="E8" s="4">
        <v>48.682273170306274</v>
      </c>
      <c r="K8" s="4">
        <v>22.238469452059114</v>
      </c>
      <c r="L8">
        <v>6</v>
      </c>
      <c r="M8" s="3">
        <f t="shared" si="0"/>
        <v>0.12</v>
      </c>
      <c r="N8" s="3">
        <f t="shared" si="1"/>
        <v>1.1511332856189821E-2</v>
      </c>
      <c r="O8" s="3">
        <f t="shared" si="2"/>
        <v>0.10848866714381017</v>
      </c>
    </row>
    <row r="9" spans="1:18" x14ac:dyDescent="0.2">
      <c r="A9" s="4">
        <v>76.275116377884601</v>
      </c>
      <c r="B9" s="4">
        <v>93.588258004660261</v>
      </c>
      <c r="C9" s="4">
        <v>101.55217456836625</v>
      </c>
      <c r="D9" s="4">
        <v>112.37674672498491</v>
      </c>
      <c r="E9" s="4">
        <v>137.69989687678145</v>
      </c>
      <c r="K9" s="4">
        <v>22.35993074295974</v>
      </c>
      <c r="L9">
        <v>7</v>
      </c>
      <c r="M9" s="3">
        <f t="shared" si="0"/>
        <v>0.14000000000000001</v>
      </c>
      <c r="N9" s="3">
        <f t="shared" si="1"/>
        <v>1.1685895948713828E-2</v>
      </c>
      <c r="O9" s="3">
        <f t="shared" si="2"/>
        <v>0.12831410405128618</v>
      </c>
    </row>
    <row r="10" spans="1:18" x14ac:dyDescent="0.2">
      <c r="A10" s="4">
        <v>47.557537670463034</v>
      </c>
      <c r="B10" s="4">
        <v>121.84777241747106</v>
      </c>
      <c r="C10" s="4">
        <v>67.443222783267146</v>
      </c>
      <c r="D10" s="4">
        <v>122.7612652666181</v>
      </c>
      <c r="E10" s="4">
        <v>53.256494256209066</v>
      </c>
      <c r="K10" s="4">
        <v>24.781490860107851</v>
      </c>
      <c r="L10">
        <v>8</v>
      </c>
      <c r="M10" s="3">
        <f t="shared" si="0"/>
        <v>0.16</v>
      </c>
      <c r="N10" s="3">
        <f t="shared" si="1"/>
        <v>1.5677582389022008E-2</v>
      </c>
      <c r="O10" s="3">
        <f t="shared" si="2"/>
        <v>0.144322417610978</v>
      </c>
    </row>
    <row r="11" spans="1:18" x14ac:dyDescent="0.2">
      <c r="A11" s="4">
        <v>71.700401029241192</v>
      </c>
      <c r="B11" s="4">
        <v>93.308818977706963</v>
      </c>
      <c r="C11" s="4">
        <v>24.781490860107851</v>
      </c>
      <c r="D11" s="4">
        <v>95.492047919208645</v>
      </c>
      <c r="E11" s="4">
        <v>125.47292534808778</v>
      </c>
      <c r="K11" s="4">
        <v>36.37651699076892</v>
      </c>
      <c r="L11">
        <v>9</v>
      </c>
      <c r="M11" s="3">
        <f t="shared" si="0"/>
        <v>0.18</v>
      </c>
      <c r="N11" s="3">
        <f t="shared" si="1"/>
        <v>5.4466369601057017E-2</v>
      </c>
      <c r="O11" s="3">
        <f t="shared" si="2"/>
        <v>0.12553363039894297</v>
      </c>
    </row>
    <row r="12" spans="1:18" x14ac:dyDescent="0.2">
      <c r="A12" s="4">
        <v>8.4701543701272168</v>
      </c>
      <c r="B12" s="4">
        <v>98.256379819386098</v>
      </c>
      <c r="C12" s="4">
        <v>36.37651699076892</v>
      </c>
      <c r="D12" s="4">
        <v>105.84367714155854</v>
      </c>
      <c r="E12" s="4">
        <v>139.22351804643188</v>
      </c>
      <c r="K12" s="4">
        <v>37.291873124312112</v>
      </c>
      <c r="L12">
        <v>10</v>
      </c>
      <c r="M12" s="3">
        <f t="shared" si="0"/>
        <v>0.2</v>
      </c>
      <c r="N12" s="3">
        <f t="shared" si="1"/>
        <v>5.9424041914810037E-2</v>
      </c>
      <c r="O12" s="3">
        <f t="shared" si="2"/>
        <v>0.14057595808518997</v>
      </c>
    </row>
    <row r="13" spans="1:18" x14ac:dyDescent="0.2">
      <c r="K13" s="4">
        <v>40.950137407584656</v>
      </c>
      <c r="L13">
        <v>11</v>
      </c>
      <c r="M13" s="3">
        <f t="shared" si="0"/>
        <v>0.22</v>
      </c>
      <c r="N13" s="3">
        <f t="shared" si="1"/>
        <v>8.2835379078268392E-2</v>
      </c>
      <c r="O13" s="3">
        <f t="shared" si="2"/>
        <v>0.13716462092173159</v>
      </c>
    </row>
    <row r="14" spans="1:18" x14ac:dyDescent="0.2">
      <c r="K14" s="4">
        <v>47.557537670463034</v>
      </c>
      <c r="L14">
        <v>12</v>
      </c>
      <c r="M14" s="3">
        <f t="shared" si="0"/>
        <v>0.24</v>
      </c>
      <c r="N14" s="3">
        <f t="shared" si="1"/>
        <v>0.14161256919156176</v>
      </c>
      <c r="O14" s="3">
        <f t="shared" si="2"/>
        <v>9.8387430808438231E-2</v>
      </c>
    </row>
    <row r="15" spans="1:18" x14ac:dyDescent="0.2">
      <c r="K15" s="4">
        <v>47.984666023803435</v>
      </c>
      <c r="L15">
        <v>13</v>
      </c>
      <c r="M15" s="3">
        <f t="shared" si="0"/>
        <v>0.26</v>
      </c>
      <c r="N15" s="3">
        <f t="shared" si="1"/>
        <v>0.14620271114567265</v>
      </c>
      <c r="O15" s="3">
        <f t="shared" si="2"/>
        <v>0.11379728885432736</v>
      </c>
    </row>
    <row r="16" spans="1:18" x14ac:dyDescent="0.2">
      <c r="K16" s="4">
        <v>48.26880298242785</v>
      </c>
      <c r="L16">
        <v>14</v>
      </c>
      <c r="M16" s="3">
        <f t="shared" si="0"/>
        <v>0.28000000000000003</v>
      </c>
      <c r="N16" s="3">
        <f t="shared" si="1"/>
        <v>0.14931094715003401</v>
      </c>
      <c r="O16" s="3">
        <f t="shared" si="2"/>
        <v>0.13068905284996601</v>
      </c>
    </row>
    <row r="17" spans="11:22" x14ac:dyDescent="0.2">
      <c r="K17" s="4">
        <v>48.682273170306274</v>
      </c>
      <c r="L17">
        <v>15</v>
      </c>
      <c r="M17" s="3">
        <f t="shared" si="0"/>
        <v>0.3</v>
      </c>
      <c r="N17" s="3">
        <f t="shared" si="1"/>
        <v>0.1539122592767968</v>
      </c>
      <c r="O17" s="3">
        <f t="shared" si="2"/>
        <v>0.14608774072320319</v>
      </c>
    </row>
    <row r="18" spans="11:22" x14ac:dyDescent="0.2">
      <c r="K18" s="4">
        <v>48.772070161247392</v>
      </c>
      <c r="L18">
        <v>16</v>
      </c>
      <c r="M18" s="3">
        <f t="shared" si="0"/>
        <v>0.32</v>
      </c>
      <c r="N18" s="3">
        <f t="shared" si="1"/>
        <v>0.15492384004363818</v>
      </c>
      <c r="O18" s="3">
        <f t="shared" si="2"/>
        <v>0.16507615995636182</v>
      </c>
    </row>
    <row r="19" spans="11:22" x14ac:dyDescent="0.2">
      <c r="K19" s="4">
        <v>53.256494256209066</v>
      </c>
      <c r="L19">
        <v>17</v>
      </c>
      <c r="M19" s="3">
        <f t="shared" si="0"/>
        <v>0.34</v>
      </c>
      <c r="N19" s="3">
        <f t="shared" si="1"/>
        <v>0.21098454932651392</v>
      </c>
      <c r="O19" s="3">
        <f t="shared" si="2"/>
        <v>0.1290154506734861</v>
      </c>
    </row>
    <row r="20" spans="11:22" x14ac:dyDescent="0.2">
      <c r="K20" s="4">
        <v>60.990158968013887</v>
      </c>
      <c r="L20">
        <v>18</v>
      </c>
      <c r="M20" s="3">
        <f t="shared" si="0"/>
        <v>0.36</v>
      </c>
      <c r="N20" s="3">
        <f t="shared" si="1"/>
        <v>0.33124231052329867</v>
      </c>
      <c r="O20" s="3">
        <f t="shared" si="2"/>
        <v>2.875768947670132E-2</v>
      </c>
    </row>
    <row r="21" spans="11:22" x14ac:dyDescent="0.2">
      <c r="K21" s="4">
        <v>61.04018770352716</v>
      </c>
      <c r="L21">
        <v>19</v>
      </c>
      <c r="M21" s="3">
        <f t="shared" si="0"/>
        <v>0.38</v>
      </c>
      <c r="N21" s="3">
        <f t="shared" si="1"/>
        <v>0.3321027111191045</v>
      </c>
      <c r="O21" s="3">
        <f t="shared" si="2"/>
        <v>4.7897288880895506E-2</v>
      </c>
    </row>
    <row r="22" spans="11:22" x14ac:dyDescent="0.2">
      <c r="K22" s="4">
        <v>67.443222783267146</v>
      </c>
      <c r="L22">
        <v>20</v>
      </c>
      <c r="M22" s="3">
        <f t="shared" si="0"/>
        <v>0.4</v>
      </c>
      <c r="N22" s="3">
        <f t="shared" si="1"/>
        <v>0.44802492735545418</v>
      </c>
      <c r="O22" s="3">
        <f t="shared" si="2"/>
        <v>4.8024927355454161E-2</v>
      </c>
    </row>
    <row r="23" spans="11:22" x14ac:dyDescent="0.2">
      <c r="K23" s="4">
        <v>67.621535664327595</v>
      </c>
      <c r="L23">
        <v>21</v>
      </c>
      <c r="M23" s="3">
        <f t="shared" si="0"/>
        <v>0.42</v>
      </c>
      <c r="N23" s="3">
        <f t="shared" si="1"/>
        <v>0.45136948119926218</v>
      </c>
      <c r="O23" s="3">
        <f t="shared" si="2"/>
        <v>3.1369481199262195E-2</v>
      </c>
    </row>
    <row r="24" spans="11:22" x14ac:dyDescent="0.2">
      <c r="K24" s="4">
        <v>71.700401029241192</v>
      </c>
      <c r="L24">
        <v>22</v>
      </c>
      <c r="M24" s="3">
        <f t="shared" si="0"/>
        <v>0.44</v>
      </c>
      <c r="N24" s="3">
        <f t="shared" si="1"/>
        <v>0.5283445186262099</v>
      </c>
      <c r="O24" s="3">
        <f t="shared" si="2"/>
        <v>8.83445186262099E-2</v>
      </c>
    </row>
    <row r="25" spans="11:22" x14ac:dyDescent="0.2">
      <c r="K25" s="4">
        <v>76.275116377884601</v>
      </c>
      <c r="L25">
        <v>23</v>
      </c>
      <c r="M25" s="3">
        <f t="shared" si="0"/>
        <v>0.46</v>
      </c>
      <c r="N25" s="3">
        <f t="shared" si="1"/>
        <v>0.61329609086836645</v>
      </c>
      <c r="O25" s="3">
        <f t="shared" si="2"/>
        <v>0.15329609086836643</v>
      </c>
    </row>
    <row r="26" spans="11:22" x14ac:dyDescent="0.2">
      <c r="K26" s="4">
        <v>78.708130238503529</v>
      </c>
      <c r="L26">
        <v>24</v>
      </c>
      <c r="M26" s="3">
        <f t="shared" si="0"/>
        <v>0.48</v>
      </c>
      <c r="N26" s="3">
        <f t="shared" si="1"/>
        <v>0.65661008724863801</v>
      </c>
      <c r="O26" s="3">
        <f t="shared" si="2"/>
        <v>0.17661008724863803</v>
      </c>
    </row>
    <row r="27" spans="11:22" x14ac:dyDescent="0.2">
      <c r="K27" s="4">
        <v>87.184401223877487</v>
      </c>
      <c r="L27">
        <v>25</v>
      </c>
      <c r="M27" s="3">
        <f t="shared" si="0"/>
        <v>0.5</v>
      </c>
      <c r="N27" s="3">
        <f t="shared" si="1"/>
        <v>0.78957513460115125</v>
      </c>
      <c r="O27" s="3">
        <f t="shared" si="2"/>
        <v>0.28957513460115125</v>
      </c>
    </row>
    <row r="28" spans="11:22" x14ac:dyDescent="0.2">
      <c r="K28" s="4">
        <v>93.308818977706963</v>
      </c>
      <c r="L28">
        <v>26</v>
      </c>
      <c r="M28" s="3">
        <f t="shared" si="0"/>
        <v>0.52</v>
      </c>
      <c r="N28" s="3">
        <f t="shared" si="1"/>
        <v>0.86328651446271754</v>
      </c>
      <c r="O28" s="3">
        <f t="shared" si="2"/>
        <v>0.34328651446271752</v>
      </c>
    </row>
    <row r="29" spans="11:22" x14ac:dyDescent="0.2">
      <c r="K29" s="4">
        <v>93.588258004660261</v>
      </c>
      <c r="L29">
        <v>27</v>
      </c>
      <c r="M29" s="3">
        <f t="shared" si="0"/>
        <v>0.54</v>
      </c>
      <c r="N29" s="3">
        <f t="shared" si="1"/>
        <v>0.86616586086588554</v>
      </c>
      <c r="O29" s="3">
        <f t="shared" si="2"/>
        <v>0.3261658608658855</v>
      </c>
    </row>
    <row r="30" spans="11:22" x14ac:dyDescent="0.2">
      <c r="K30" s="4">
        <v>93.745627513630879</v>
      </c>
      <c r="L30">
        <v>28</v>
      </c>
      <c r="M30" s="3">
        <f t="shared" si="0"/>
        <v>0.56000000000000005</v>
      </c>
      <c r="N30" s="3">
        <f t="shared" si="1"/>
        <v>0.8677689240858748</v>
      </c>
      <c r="O30" s="3">
        <f t="shared" si="2"/>
        <v>0.30776892408587475</v>
      </c>
    </row>
    <row r="31" spans="11:22" x14ac:dyDescent="0.2">
      <c r="K31" s="4">
        <v>95.369790688852845</v>
      </c>
      <c r="L31">
        <v>29</v>
      </c>
      <c r="M31" s="3">
        <f t="shared" si="0"/>
        <v>0.57999999999999996</v>
      </c>
      <c r="N31" s="3">
        <f t="shared" si="1"/>
        <v>0.88354202407326299</v>
      </c>
      <c r="O31" s="3">
        <f t="shared" si="2"/>
        <v>0.30354202407326303</v>
      </c>
    </row>
    <row r="32" spans="11:22" x14ac:dyDescent="0.2">
      <c r="K32" s="4">
        <v>95.492047919208645</v>
      </c>
      <c r="L32">
        <v>30</v>
      </c>
      <c r="M32" s="3">
        <f t="shared" si="0"/>
        <v>0.6</v>
      </c>
      <c r="N32" s="3">
        <f t="shared" si="1"/>
        <v>0.88467287862461952</v>
      </c>
      <c r="O32" s="3">
        <f t="shared" si="2"/>
        <v>0.28467287862461954</v>
      </c>
    </row>
    <row r="33" spans="11:15" x14ac:dyDescent="0.2">
      <c r="K33" s="4">
        <v>98.256379819386098</v>
      </c>
      <c r="L33">
        <v>31</v>
      </c>
      <c r="M33" s="3">
        <f t="shared" si="0"/>
        <v>0.62</v>
      </c>
      <c r="N33" s="3">
        <f t="shared" si="1"/>
        <v>0.90818916604479094</v>
      </c>
      <c r="O33" s="3">
        <f t="shared" si="2"/>
        <v>0.28818916604479095</v>
      </c>
    </row>
    <row r="34" spans="11:15" x14ac:dyDescent="0.2">
      <c r="K34" s="4">
        <v>101.55217456836625</v>
      </c>
      <c r="L34">
        <v>32</v>
      </c>
      <c r="M34" s="3">
        <f t="shared" si="0"/>
        <v>0.64</v>
      </c>
      <c r="N34" s="3">
        <f t="shared" si="1"/>
        <v>0.93134523577347506</v>
      </c>
      <c r="O34" s="3">
        <f t="shared" si="2"/>
        <v>0.29134523577347504</v>
      </c>
    </row>
    <row r="35" spans="11:15" x14ac:dyDescent="0.2">
      <c r="K35" s="4">
        <v>102.67812216876474</v>
      </c>
      <c r="L35">
        <v>33</v>
      </c>
      <c r="M35" s="3">
        <f t="shared" si="0"/>
        <v>0.66</v>
      </c>
      <c r="N35" s="3">
        <f t="shared" si="1"/>
        <v>0.93812805681921074</v>
      </c>
      <c r="O35" s="3">
        <f t="shared" si="2"/>
        <v>0.27812805681921071</v>
      </c>
    </row>
    <row r="36" spans="11:15" x14ac:dyDescent="0.2">
      <c r="K36" s="4">
        <v>104.67533057349804</v>
      </c>
      <c r="L36">
        <v>34</v>
      </c>
      <c r="M36" s="3">
        <f t="shared" si="0"/>
        <v>0.68</v>
      </c>
      <c r="N36" s="3">
        <f t="shared" si="1"/>
        <v>0.94886027703493836</v>
      </c>
      <c r="O36" s="3">
        <f t="shared" si="2"/>
        <v>0.26886027703493831</v>
      </c>
    </row>
    <row r="37" spans="11:15" x14ac:dyDescent="0.2">
      <c r="K37" s="4">
        <v>105.84367714155854</v>
      </c>
      <c r="L37">
        <v>35</v>
      </c>
      <c r="M37" s="3">
        <f t="shared" si="0"/>
        <v>0.7</v>
      </c>
      <c r="N37" s="3">
        <f t="shared" si="1"/>
        <v>0.95441651390022997</v>
      </c>
      <c r="O37" s="3">
        <f t="shared" si="2"/>
        <v>0.25441651390023001</v>
      </c>
    </row>
    <row r="38" spans="11:15" x14ac:dyDescent="0.2">
      <c r="K38" s="4">
        <v>108.47473050070593</v>
      </c>
      <c r="L38">
        <v>36</v>
      </c>
      <c r="M38" s="3">
        <f t="shared" si="0"/>
        <v>0.72</v>
      </c>
      <c r="N38" s="3">
        <f t="shared" si="1"/>
        <v>0.96515869455086056</v>
      </c>
      <c r="O38" s="3">
        <f t="shared" si="2"/>
        <v>0.24515869455086059</v>
      </c>
    </row>
    <row r="39" spans="11:15" x14ac:dyDescent="0.2">
      <c r="K39" s="4">
        <v>109.95626466925096</v>
      </c>
      <c r="L39">
        <v>37</v>
      </c>
      <c r="M39" s="3">
        <f t="shared" si="0"/>
        <v>0.74</v>
      </c>
      <c r="N39" s="3">
        <f t="shared" si="1"/>
        <v>0.97022989767669354</v>
      </c>
      <c r="O39" s="3">
        <f t="shared" si="2"/>
        <v>0.23022989767669355</v>
      </c>
    </row>
    <row r="40" spans="11:15" x14ac:dyDescent="0.2">
      <c r="K40" s="4">
        <v>111.678799472553</v>
      </c>
      <c r="L40">
        <v>38</v>
      </c>
      <c r="M40" s="3">
        <f t="shared" si="0"/>
        <v>0.76</v>
      </c>
      <c r="N40" s="3">
        <f t="shared" si="1"/>
        <v>0.97534028973434173</v>
      </c>
      <c r="O40" s="3">
        <f t="shared" si="2"/>
        <v>0.21534028973434172</v>
      </c>
    </row>
    <row r="41" spans="11:15" x14ac:dyDescent="0.2">
      <c r="K41" s="4">
        <v>112.37674672498491</v>
      </c>
      <c r="L41">
        <v>39</v>
      </c>
      <c r="M41" s="3">
        <f t="shared" si="0"/>
        <v>0.78</v>
      </c>
      <c r="N41" s="3">
        <f t="shared" si="1"/>
        <v>0.97719030164691256</v>
      </c>
      <c r="O41" s="3">
        <f t="shared" si="2"/>
        <v>0.19719030164691254</v>
      </c>
    </row>
    <row r="42" spans="11:15" x14ac:dyDescent="0.2">
      <c r="K42" s="4">
        <v>115.77136441064083</v>
      </c>
      <c r="L42">
        <v>40</v>
      </c>
      <c r="M42" s="3">
        <f t="shared" si="0"/>
        <v>0.8</v>
      </c>
      <c r="N42" s="3">
        <f t="shared" si="1"/>
        <v>0.98460515944975924</v>
      </c>
      <c r="O42" s="3">
        <f t="shared" si="2"/>
        <v>0.18460515944975919</v>
      </c>
    </row>
    <row r="43" spans="11:15" x14ac:dyDescent="0.2">
      <c r="K43" s="4">
        <v>120.2173831430779</v>
      </c>
      <c r="L43">
        <v>41</v>
      </c>
      <c r="M43" s="3">
        <f t="shared" si="0"/>
        <v>0.82</v>
      </c>
      <c r="N43" s="3">
        <f t="shared" si="1"/>
        <v>0.99111778802681127</v>
      </c>
      <c r="O43" s="3">
        <f t="shared" si="2"/>
        <v>0.17111778802681132</v>
      </c>
    </row>
    <row r="44" spans="11:15" x14ac:dyDescent="0.2">
      <c r="K44" s="4">
        <v>121.2132192919546</v>
      </c>
      <c r="L44">
        <v>42</v>
      </c>
      <c r="M44" s="3">
        <f t="shared" si="0"/>
        <v>0.84</v>
      </c>
      <c r="N44" s="3">
        <f t="shared" si="1"/>
        <v>0.99219027100858082</v>
      </c>
      <c r="O44" s="3">
        <f t="shared" si="2"/>
        <v>0.15219027100858085</v>
      </c>
    </row>
    <row r="45" spans="11:15" x14ac:dyDescent="0.2">
      <c r="K45" s="4">
        <v>121.84777241747106</v>
      </c>
      <c r="L45">
        <v>43</v>
      </c>
      <c r="M45" s="3">
        <f t="shared" si="0"/>
        <v>0.86</v>
      </c>
      <c r="N45" s="3">
        <f t="shared" si="1"/>
        <v>0.99281266589982464</v>
      </c>
      <c r="O45" s="3">
        <f t="shared" si="2"/>
        <v>0.13281266589982466</v>
      </c>
    </row>
    <row r="46" spans="11:15" x14ac:dyDescent="0.2">
      <c r="K46" s="4">
        <v>122.31071610920395</v>
      </c>
      <c r="L46">
        <v>44</v>
      </c>
      <c r="M46" s="3">
        <f t="shared" si="0"/>
        <v>0.88</v>
      </c>
      <c r="N46" s="3">
        <f t="shared" si="1"/>
        <v>0.99323872109947642</v>
      </c>
      <c r="O46" s="3">
        <f t="shared" si="2"/>
        <v>0.11323872109947641</v>
      </c>
    </row>
    <row r="47" spans="11:15" x14ac:dyDescent="0.2">
      <c r="K47" s="4">
        <v>122.7612652666181</v>
      </c>
      <c r="L47">
        <v>45</v>
      </c>
      <c r="M47" s="3">
        <f t="shared" si="0"/>
        <v>0.9</v>
      </c>
      <c r="N47" s="3">
        <f t="shared" si="1"/>
        <v>0.99363178394485019</v>
      </c>
      <c r="O47" s="3">
        <f t="shared" si="2"/>
        <v>9.3631783944850167E-2</v>
      </c>
    </row>
    <row r="48" spans="11:15" x14ac:dyDescent="0.2">
      <c r="K48" s="4">
        <v>125.47292534808778</v>
      </c>
      <c r="L48">
        <v>46</v>
      </c>
      <c r="M48" s="3">
        <f t="shared" si="0"/>
        <v>0.92</v>
      </c>
      <c r="N48" s="3">
        <f t="shared" si="1"/>
        <v>0.99559796390347421</v>
      </c>
      <c r="O48" s="3">
        <f t="shared" si="2"/>
        <v>7.5597963903474175E-2</v>
      </c>
    </row>
    <row r="49" spans="11:15" x14ac:dyDescent="0.2">
      <c r="K49" s="4">
        <v>132.06385571536143</v>
      </c>
      <c r="L49">
        <v>47</v>
      </c>
      <c r="M49" s="3">
        <f t="shared" si="0"/>
        <v>0.94</v>
      </c>
      <c r="N49" s="3">
        <f t="shared" si="1"/>
        <v>0.99831572078265618</v>
      </c>
      <c r="O49" s="3">
        <f t="shared" si="2"/>
        <v>5.8315720782656233E-2</v>
      </c>
    </row>
    <row r="50" spans="11:15" x14ac:dyDescent="0.2">
      <c r="K50" s="4">
        <v>137.69989687678145</v>
      </c>
      <c r="L50">
        <v>48</v>
      </c>
      <c r="M50" s="3">
        <f t="shared" si="0"/>
        <v>0.96</v>
      </c>
      <c r="N50" s="3">
        <f t="shared" si="1"/>
        <v>0.9993105871451583</v>
      </c>
      <c r="O50" s="3">
        <f t="shared" si="2"/>
        <v>3.9310587145158338E-2</v>
      </c>
    </row>
    <row r="51" spans="11:15" x14ac:dyDescent="0.2">
      <c r="K51" s="4">
        <v>137.75374714021012</v>
      </c>
      <c r="L51">
        <v>49</v>
      </c>
      <c r="M51" s="3">
        <f t="shared" si="0"/>
        <v>0.98</v>
      </c>
      <c r="N51" s="3">
        <f t="shared" si="1"/>
        <v>0.99931666540739839</v>
      </c>
      <c r="O51" s="3">
        <f t="shared" si="2"/>
        <v>1.9316665407398403E-2</v>
      </c>
    </row>
    <row r="52" spans="11:15" x14ac:dyDescent="0.2">
      <c r="K52" s="4">
        <v>139.22351804643188</v>
      </c>
      <c r="L52">
        <v>50</v>
      </c>
      <c r="M52" s="3">
        <f t="shared" si="0"/>
        <v>1</v>
      </c>
      <c r="N52" s="3">
        <f t="shared" si="1"/>
        <v>0.99946464678096458</v>
      </c>
      <c r="O52" s="3">
        <f t="shared" si="2"/>
        <v>5.353532190354171E-4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workbookViewId="0">
      <selection activeCell="X45" sqref="X45"/>
    </sheetView>
  </sheetViews>
  <sheetFormatPr defaultRowHeight="12.75" x14ac:dyDescent="0.2"/>
  <cols>
    <col min="10" max="10" width="9.140625" style="1"/>
  </cols>
  <sheetData>
    <row r="1" spans="1:21" x14ac:dyDescent="0.2">
      <c r="A1" t="s">
        <v>28</v>
      </c>
    </row>
    <row r="2" spans="1:21" x14ac:dyDescent="0.2">
      <c r="A2" t="s">
        <v>21</v>
      </c>
    </row>
    <row r="3" spans="1:21" x14ac:dyDescent="0.2">
      <c r="A3" s="5" t="s">
        <v>29</v>
      </c>
      <c r="B3" s="6"/>
      <c r="C3" s="6"/>
      <c r="D3" s="5" t="s">
        <v>30</v>
      </c>
      <c r="E3" s="6"/>
      <c r="K3" t="s">
        <v>31</v>
      </c>
      <c r="L3" t="s">
        <v>32</v>
      </c>
      <c r="M3" t="s">
        <v>22</v>
      </c>
      <c r="N3" t="s">
        <v>34</v>
      </c>
      <c r="O3" t="s">
        <v>35</v>
      </c>
      <c r="P3" t="s">
        <v>33</v>
      </c>
      <c r="Q3" t="s">
        <v>36</v>
      </c>
      <c r="R3" t="s">
        <v>37</v>
      </c>
    </row>
    <row r="4" spans="1:21" x14ac:dyDescent="0.2">
      <c r="A4" s="6">
        <v>10.338575255870818</v>
      </c>
      <c r="B4" s="6">
        <v>12.520450007915496</v>
      </c>
      <c r="C4" s="6"/>
      <c r="D4" s="6">
        <v>11.987644743919372</v>
      </c>
      <c r="E4" s="6">
        <v>10.076919150352477</v>
      </c>
      <c r="K4" s="6">
        <v>10.338575255870818</v>
      </c>
      <c r="L4" s="6">
        <v>11.987644743919372</v>
      </c>
      <c r="M4">
        <v>3</v>
      </c>
      <c r="N4">
        <f>COUNTIF(K$4:K$23,CONCATENATE("&lt;",M4))</f>
        <v>0</v>
      </c>
      <c r="O4">
        <f>COUNTIF(L$4:L$23,CONCATENATE("&lt;",M4))</f>
        <v>0</v>
      </c>
      <c r="P4">
        <f>N4/20</f>
        <v>0</v>
      </c>
      <c r="Q4">
        <f>O4/20</f>
        <v>0</v>
      </c>
      <c r="R4">
        <f>ABS(P4-Q4)</f>
        <v>0</v>
      </c>
      <c r="T4" t="s">
        <v>38</v>
      </c>
      <c r="U4">
        <f>MAX(R4:R28)</f>
        <v>0.35</v>
      </c>
    </row>
    <row r="5" spans="1:21" x14ac:dyDescent="0.2">
      <c r="A5" s="6">
        <v>9.2628921389579766</v>
      </c>
      <c r="B5" s="6">
        <v>11.234169852733611</v>
      </c>
      <c r="C5" s="6"/>
      <c r="D5" s="6">
        <v>9.6573844671249383</v>
      </c>
      <c r="E5" s="6">
        <v>8.9701181173324578</v>
      </c>
      <c r="K5" s="6">
        <v>9.2628921389579766</v>
      </c>
      <c r="L5" s="6">
        <v>9.6573844671249383</v>
      </c>
      <c r="M5">
        <v>3.5</v>
      </c>
      <c r="N5">
        <f t="shared" ref="N5:N28" si="0">COUNTIF($K$4:$K$23,CONCATENATE("&lt;",M5))</f>
        <v>0</v>
      </c>
      <c r="O5">
        <f t="shared" ref="O5:O28" si="1">COUNTIF(L$4:L$23,CONCATENATE("&lt;",M5))</f>
        <v>0</v>
      </c>
      <c r="P5">
        <f t="shared" ref="P5:P28" si="2">N5/20</f>
        <v>0</v>
      </c>
      <c r="Q5">
        <f t="shared" ref="Q5:Q28" si="3">O5/20</f>
        <v>0</v>
      </c>
      <c r="R5">
        <f t="shared" ref="R5:R28" si="4">ABS(P5-Q5)</f>
        <v>0</v>
      </c>
      <c r="T5" t="s">
        <v>39</v>
      </c>
      <c r="U5">
        <f>1.36*SQRT((20+20)/(20*20))</f>
        <v>0.43006976178289963</v>
      </c>
    </row>
    <row r="6" spans="1:21" x14ac:dyDescent="0.2">
      <c r="A6" s="6">
        <v>10.05514086484909</v>
      </c>
      <c r="B6" s="6">
        <v>9.8885249018669121</v>
      </c>
      <c r="C6" s="6"/>
      <c r="D6" s="6">
        <v>10.246886801719665</v>
      </c>
      <c r="E6" s="6">
        <v>3.5787549734115593</v>
      </c>
      <c r="K6" s="6">
        <v>10.05514086484909</v>
      </c>
      <c r="L6" s="6">
        <v>10.246886801719665</v>
      </c>
      <c r="M6">
        <v>4</v>
      </c>
      <c r="N6">
        <f t="shared" si="0"/>
        <v>0</v>
      </c>
      <c r="O6">
        <f t="shared" si="1"/>
        <v>1</v>
      </c>
      <c r="P6">
        <f t="shared" si="2"/>
        <v>0</v>
      </c>
      <c r="Q6">
        <f t="shared" si="3"/>
        <v>0.05</v>
      </c>
      <c r="R6">
        <f t="shared" si="4"/>
        <v>0.05</v>
      </c>
    </row>
    <row r="7" spans="1:21" x14ac:dyDescent="0.2">
      <c r="A7" s="6">
        <v>7.1685260653495781</v>
      </c>
      <c r="B7" s="6">
        <v>9.2570828318595879</v>
      </c>
      <c r="C7" s="6"/>
      <c r="D7" s="6">
        <v>9.3497558355331414</v>
      </c>
      <c r="E7" s="6">
        <v>4.5493913412094109</v>
      </c>
      <c r="K7" s="6">
        <v>7.1685260653495781</v>
      </c>
      <c r="L7" s="6">
        <v>9.3497558355331414</v>
      </c>
      <c r="M7">
        <v>4.5</v>
      </c>
      <c r="N7">
        <f t="shared" si="0"/>
        <v>0</v>
      </c>
      <c r="O7">
        <f t="shared" si="1"/>
        <v>1</v>
      </c>
      <c r="P7">
        <f t="shared" si="2"/>
        <v>0</v>
      </c>
      <c r="Q7">
        <f t="shared" si="3"/>
        <v>0.05</v>
      </c>
      <c r="R7">
        <f t="shared" si="4"/>
        <v>0.05</v>
      </c>
    </row>
    <row r="8" spans="1:21" x14ac:dyDescent="0.2">
      <c r="A8" s="6">
        <v>9.6001180529594414</v>
      </c>
      <c r="B8" s="6">
        <v>9.3837889552116387</v>
      </c>
      <c r="C8" s="6"/>
      <c r="D8" s="6">
        <v>5.0851321935653679</v>
      </c>
      <c r="E8" s="6">
        <v>7.0949178457260125</v>
      </c>
      <c r="K8" s="6">
        <v>9.6001180529594414</v>
      </c>
      <c r="L8" s="6">
        <v>5.0851321935653679</v>
      </c>
      <c r="M8">
        <v>5</v>
      </c>
      <c r="N8">
        <f t="shared" si="0"/>
        <v>0</v>
      </c>
      <c r="O8">
        <f t="shared" si="1"/>
        <v>3</v>
      </c>
      <c r="P8">
        <f t="shared" si="2"/>
        <v>0</v>
      </c>
      <c r="Q8">
        <f t="shared" si="3"/>
        <v>0.15</v>
      </c>
      <c r="R8">
        <f t="shared" si="4"/>
        <v>0.15</v>
      </c>
    </row>
    <row r="9" spans="1:21" x14ac:dyDescent="0.2">
      <c r="A9" s="6">
        <v>12.19073714017868</v>
      </c>
      <c r="B9" s="6">
        <v>12.656338584423064</v>
      </c>
      <c r="C9" s="6"/>
      <c r="D9" s="6">
        <v>12.259656500816345</v>
      </c>
      <c r="E9" s="6">
        <v>8.115725111961364</v>
      </c>
      <c r="K9" s="6">
        <v>12.19073714017868</v>
      </c>
      <c r="L9" s="6">
        <v>12.259656500816345</v>
      </c>
      <c r="M9">
        <v>5.5</v>
      </c>
      <c r="N9">
        <f t="shared" si="0"/>
        <v>0</v>
      </c>
      <c r="O9">
        <f t="shared" si="1"/>
        <v>5</v>
      </c>
      <c r="P9">
        <f t="shared" si="2"/>
        <v>0</v>
      </c>
      <c r="Q9">
        <f t="shared" si="3"/>
        <v>0.25</v>
      </c>
      <c r="R9">
        <f t="shared" si="4"/>
        <v>0.25</v>
      </c>
    </row>
    <row r="10" spans="1:21" x14ac:dyDescent="0.2">
      <c r="A10" s="6">
        <v>12.124953639507293</v>
      </c>
      <c r="B10" s="6">
        <v>8.8061770319938653</v>
      </c>
      <c r="C10" s="6"/>
      <c r="D10" s="6">
        <v>11.367469382286071</v>
      </c>
      <c r="E10" s="6">
        <v>9.1997037649154656</v>
      </c>
      <c r="K10" s="6">
        <v>12.124953639507293</v>
      </c>
      <c r="L10" s="6">
        <v>11.367469382286071</v>
      </c>
      <c r="M10">
        <v>6</v>
      </c>
      <c r="N10">
        <f t="shared" si="0"/>
        <v>0</v>
      </c>
      <c r="O10">
        <f t="shared" si="1"/>
        <v>5</v>
      </c>
      <c r="P10">
        <f t="shared" si="2"/>
        <v>0</v>
      </c>
      <c r="Q10">
        <f t="shared" si="3"/>
        <v>0.25</v>
      </c>
      <c r="R10">
        <f t="shared" si="4"/>
        <v>0.25</v>
      </c>
    </row>
    <row r="11" spans="1:21" x14ac:dyDescent="0.2">
      <c r="A11" s="6">
        <v>10.431087863445281</v>
      </c>
      <c r="B11" s="6">
        <v>9.408499610424041</v>
      </c>
      <c r="C11" s="6"/>
      <c r="D11" s="6">
        <v>14.590211462974548</v>
      </c>
      <c r="E11" s="6">
        <v>4.6222444295883172</v>
      </c>
      <c r="K11" s="6">
        <v>10.431087863445281</v>
      </c>
      <c r="L11" s="6">
        <v>14.590211462974548</v>
      </c>
      <c r="M11">
        <v>6.5</v>
      </c>
      <c r="N11">
        <f t="shared" si="0"/>
        <v>0</v>
      </c>
      <c r="O11">
        <f t="shared" si="1"/>
        <v>5</v>
      </c>
      <c r="P11">
        <f t="shared" si="2"/>
        <v>0</v>
      </c>
      <c r="Q11">
        <f t="shared" si="3"/>
        <v>0.25</v>
      </c>
      <c r="R11">
        <f t="shared" si="4"/>
        <v>0.25</v>
      </c>
    </row>
    <row r="12" spans="1:21" x14ac:dyDescent="0.2">
      <c r="A12" s="6">
        <v>11.981210124492645</v>
      </c>
      <c r="B12" s="6">
        <v>10.382251632213592</v>
      </c>
      <c r="C12" s="6"/>
      <c r="D12" s="6">
        <v>8.7970233678817742</v>
      </c>
      <c r="E12" s="6">
        <v>5.3462377309799187</v>
      </c>
      <c r="K12" s="6">
        <v>11.981210124492645</v>
      </c>
      <c r="L12" s="6">
        <v>8.7970233678817742</v>
      </c>
      <c r="M12">
        <v>7</v>
      </c>
      <c r="N12">
        <f t="shared" si="0"/>
        <v>0</v>
      </c>
      <c r="O12">
        <f t="shared" si="1"/>
        <v>5</v>
      </c>
      <c r="P12">
        <f t="shared" si="2"/>
        <v>0</v>
      </c>
      <c r="Q12">
        <f t="shared" si="3"/>
        <v>0.25</v>
      </c>
      <c r="R12">
        <f t="shared" si="4"/>
        <v>0.25</v>
      </c>
    </row>
    <row r="13" spans="1:21" x14ac:dyDescent="0.2">
      <c r="A13" s="6">
        <v>11.991140735149383</v>
      </c>
      <c r="B13" s="6">
        <v>12.990128409862518</v>
      </c>
      <c r="D13" s="6">
        <v>12.544545722007751</v>
      </c>
      <c r="E13" s="6">
        <v>12.02207429409027</v>
      </c>
      <c r="K13" s="6">
        <v>11.991140735149383</v>
      </c>
      <c r="L13" s="6">
        <v>12.544545722007751</v>
      </c>
      <c r="M13">
        <v>7.5</v>
      </c>
      <c r="N13">
        <f t="shared" si="0"/>
        <v>1</v>
      </c>
      <c r="O13">
        <f t="shared" si="1"/>
        <v>6</v>
      </c>
      <c r="P13">
        <f t="shared" si="2"/>
        <v>0.05</v>
      </c>
      <c r="Q13">
        <f t="shared" si="3"/>
        <v>0.3</v>
      </c>
      <c r="R13">
        <f t="shared" si="4"/>
        <v>0.25</v>
      </c>
    </row>
    <row r="14" spans="1:21" x14ac:dyDescent="0.2">
      <c r="K14" s="6">
        <v>12.520450007915496</v>
      </c>
      <c r="L14" s="6">
        <v>10.076919150352477</v>
      </c>
      <c r="M14">
        <v>8</v>
      </c>
      <c r="N14">
        <f t="shared" si="0"/>
        <v>1</v>
      </c>
      <c r="O14">
        <f t="shared" si="1"/>
        <v>6</v>
      </c>
      <c r="P14">
        <f t="shared" si="2"/>
        <v>0.05</v>
      </c>
      <c r="Q14">
        <f t="shared" si="3"/>
        <v>0.3</v>
      </c>
      <c r="R14">
        <f t="shared" si="4"/>
        <v>0.25</v>
      </c>
    </row>
    <row r="15" spans="1:21" x14ac:dyDescent="0.2">
      <c r="K15" s="6">
        <v>11.234169852733611</v>
      </c>
      <c r="L15" s="6">
        <v>8.9701181173324578</v>
      </c>
      <c r="M15">
        <v>8.5</v>
      </c>
      <c r="N15">
        <f t="shared" si="0"/>
        <v>1</v>
      </c>
      <c r="O15">
        <f t="shared" si="1"/>
        <v>7</v>
      </c>
      <c r="P15">
        <f t="shared" si="2"/>
        <v>0.05</v>
      </c>
      <c r="Q15">
        <f t="shared" si="3"/>
        <v>0.35</v>
      </c>
      <c r="R15">
        <f t="shared" si="4"/>
        <v>0.3</v>
      </c>
    </row>
    <row r="16" spans="1:21" x14ac:dyDescent="0.2">
      <c r="K16" s="6">
        <v>9.8885249018669121</v>
      </c>
      <c r="L16" s="6">
        <v>3.5787549734115593</v>
      </c>
      <c r="M16">
        <v>9</v>
      </c>
      <c r="N16">
        <f t="shared" si="0"/>
        <v>2</v>
      </c>
      <c r="O16">
        <f t="shared" si="1"/>
        <v>9</v>
      </c>
      <c r="P16">
        <f t="shared" si="2"/>
        <v>0.1</v>
      </c>
      <c r="Q16">
        <f t="shared" si="3"/>
        <v>0.45</v>
      </c>
      <c r="R16">
        <f t="shared" si="4"/>
        <v>0.35</v>
      </c>
    </row>
    <row r="17" spans="11:22" x14ac:dyDescent="0.2">
      <c r="K17" s="6">
        <v>9.2570828318595879</v>
      </c>
      <c r="L17" s="6">
        <v>4.5493913412094109</v>
      </c>
      <c r="M17">
        <v>9.5</v>
      </c>
      <c r="N17">
        <f t="shared" si="0"/>
        <v>6</v>
      </c>
      <c r="O17">
        <f t="shared" si="1"/>
        <v>11</v>
      </c>
      <c r="P17">
        <f t="shared" si="2"/>
        <v>0.3</v>
      </c>
      <c r="Q17">
        <f t="shared" si="3"/>
        <v>0.55000000000000004</v>
      </c>
      <c r="R17">
        <f t="shared" si="4"/>
        <v>0.25000000000000006</v>
      </c>
    </row>
    <row r="18" spans="11:22" x14ac:dyDescent="0.2">
      <c r="K18" s="6">
        <v>9.3837889552116387</v>
      </c>
      <c r="L18" s="6">
        <v>7.0949178457260125</v>
      </c>
      <c r="M18">
        <v>10</v>
      </c>
      <c r="N18">
        <f t="shared" si="0"/>
        <v>8</v>
      </c>
      <c r="O18">
        <f t="shared" si="1"/>
        <v>12</v>
      </c>
      <c r="P18">
        <f t="shared" si="2"/>
        <v>0.4</v>
      </c>
      <c r="Q18">
        <f t="shared" si="3"/>
        <v>0.6</v>
      </c>
      <c r="R18">
        <f t="shared" si="4"/>
        <v>0.19999999999999996</v>
      </c>
    </row>
    <row r="19" spans="11:22" x14ac:dyDescent="0.2">
      <c r="K19" s="6">
        <v>12.656338584423064</v>
      </c>
      <c r="L19" s="6">
        <v>8.115725111961364</v>
      </c>
      <c r="M19">
        <v>10.5</v>
      </c>
      <c r="N19">
        <f t="shared" si="0"/>
        <v>12</v>
      </c>
      <c r="O19">
        <f t="shared" si="1"/>
        <v>14</v>
      </c>
      <c r="P19">
        <f t="shared" si="2"/>
        <v>0.6</v>
      </c>
      <c r="Q19">
        <f t="shared" si="3"/>
        <v>0.7</v>
      </c>
      <c r="R19">
        <f t="shared" si="4"/>
        <v>9.9999999999999978E-2</v>
      </c>
    </row>
    <row r="20" spans="11:22" x14ac:dyDescent="0.2">
      <c r="K20" s="6">
        <v>8.8061770319938653</v>
      </c>
      <c r="L20" s="6">
        <v>9.1997037649154656</v>
      </c>
      <c r="M20">
        <v>11</v>
      </c>
      <c r="N20">
        <f t="shared" si="0"/>
        <v>12</v>
      </c>
      <c r="O20">
        <f t="shared" si="1"/>
        <v>14</v>
      </c>
      <c r="P20">
        <f t="shared" si="2"/>
        <v>0.6</v>
      </c>
      <c r="Q20">
        <f t="shared" si="3"/>
        <v>0.7</v>
      </c>
      <c r="R20">
        <f t="shared" si="4"/>
        <v>9.9999999999999978E-2</v>
      </c>
    </row>
    <row r="21" spans="11:22" x14ac:dyDescent="0.2">
      <c r="K21" s="6">
        <v>9.408499610424041</v>
      </c>
      <c r="L21" s="6">
        <v>4.6222444295883172</v>
      </c>
      <c r="M21">
        <v>11.5</v>
      </c>
      <c r="N21">
        <f t="shared" si="0"/>
        <v>13</v>
      </c>
      <c r="O21">
        <f t="shared" si="1"/>
        <v>15</v>
      </c>
      <c r="P21">
        <f t="shared" si="2"/>
        <v>0.65</v>
      </c>
      <c r="Q21">
        <f t="shared" si="3"/>
        <v>0.75</v>
      </c>
      <c r="R21">
        <f t="shared" si="4"/>
        <v>9.9999999999999978E-2</v>
      </c>
    </row>
    <row r="22" spans="11:22" x14ac:dyDescent="0.2">
      <c r="K22" s="6">
        <v>10.382251632213592</v>
      </c>
      <c r="L22" s="6">
        <v>5.3462377309799187</v>
      </c>
      <c r="M22">
        <v>12</v>
      </c>
      <c r="N22">
        <f t="shared" si="0"/>
        <v>15</v>
      </c>
      <c r="O22">
        <f t="shared" si="1"/>
        <v>16</v>
      </c>
      <c r="P22">
        <f t="shared" si="2"/>
        <v>0.75</v>
      </c>
      <c r="Q22">
        <f t="shared" si="3"/>
        <v>0.8</v>
      </c>
      <c r="R22">
        <f t="shared" si="4"/>
        <v>5.0000000000000044E-2</v>
      </c>
    </row>
    <row r="23" spans="11:22" x14ac:dyDescent="0.2">
      <c r="K23" s="6">
        <v>12.990128409862518</v>
      </c>
      <c r="L23" s="6">
        <v>12.02207429409027</v>
      </c>
      <c r="M23">
        <v>12.5</v>
      </c>
      <c r="N23">
        <f t="shared" si="0"/>
        <v>17</v>
      </c>
      <c r="O23">
        <f t="shared" si="1"/>
        <v>18</v>
      </c>
      <c r="P23">
        <f t="shared" si="2"/>
        <v>0.85</v>
      </c>
      <c r="Q23">
        <f t="shared" si="3"/>
        <v>0.9</v>
      </c>
      <c r="R23">
        <f t="shared" si="4"/>
        <v>5.0000000000000044E-2</v>
      </c>
    </row>
    <row r="24" spans="11:22" x14ac:dyDescent="0.2">
      <c r="M24">
        <v>13</v>
      </c>
      <c r="N24">
        <f t="shared" si="0"/>
        <v>20</v>
      </c>
      <c r="O24">
        <f t="shared" si="1"/>
        <v>19</v>
      </c>
      <c r="P24">
        <f t="shared" si="2"/>
        <v>1</v>
      </c>
      <c r="Q24">
        <f t="shared" si="3"/>
        <v>0.95</v>
      </c>
      <c r="R24">
        <f t="shared" si="4"/>
        <v>5.0000000000000044E-2</v>
      </c>
    </row>
    <row r="25" spans="11:22" x14ac:dyDescent="0.2">
      <c r="M25">
        <v>13.5</v>
      </c>
      <c r="N25">
        <f t="shared" si="0"/>
        <v>20</v>
      </c>
      <c r="O25">
        <f t="shared" si="1"/>
        <v>19</v>
      </c>
      <c r="P25">
        <f t="shared" si="2"/>
        <v>1</v>
      </c>
      <c r="Q25">
        <f t="shared" si="3"/>
        <v>0.95</v>
      </c>
      <c r="R25">
        <f t="shared" si="4"/>
        <v>5.0000000000000044E-2</v>
      </c>
    </row>
    <row r="26" spans="11:22" x14ac:dyDescent="0.2">
      <c r="M26">
        <v>14</v>
      </c>
      <c r="N26">
        <f t="shared" si="0"/>
        <v>20</v>
      </c>
      <c r="O26">
        <f t="shared" si="1"/>
        <v>19</v>
      </c>
      <c r="P26">
        <f t="shared" si="2"/>
        <v>1</v>
      </c>
      <c r="Q26">
        <f t="shared" si="3"/>
        <v>0.95</v>
      </c>
      <c r="R26">
        <f t="shared" si="4"/>
        <v>5.0000000000000044E-2</v>
      </c>
    </row>
    <row r="27" spans="11:22" x14ac:dyDescent="0.2">
      <c r="M27">
        <v>14.5</v>
      </c>
      <c r="N27">
        <f t="shared" si="0"/>
        <v>20</v>
      </c>
      <c r="O27">
        <f t="shared" si="1"/>
        <v>19</v>
      </c>
      <c r="P27">
        <f t="shared" si="2"/>
        <v>1</v>
      </c>
      <c r="Q27">
        <f t="shared" si="3"/>
        <v>0.95</v>
      </c>
      <c r="R27">
        <f t="shared" si="4"/>
        <v>5.0000000000000044E-2</v>
      </c>
    </row>
    <row r="28" spans="11:22" x14ac:dyDescent="0.2">
      <c r="M28">
        <v>15</v>
      </c>
      <c r="N28">
        <f t="shared" si="0"/>
        <v>20</v>
      </c>
      <c r="O28">
        <f t="shared" si="1"/>
        <v>20</v>
      </c>
      <c r="P28">
        <f t="shared" si="2"/>
        <v>1</v>
      </c>
      <c r="Q28">
        <f t="shared" si="3"/>
        <v>1</v>
      </c>
      <c r="R28">
        <f t="shared" si="4"/>
        <v>0</v>
      </c>
    </row>
    <row r="30" spans="11:22" x14ac:dyDescent="0.2"/>
  </sheetData>
  <phoneticPr fontId="4" type="noConversion"/>
  <pageMargins left="0.78740157499999996" right="0.78740157499999996" top="0.984251969" bottom="0.984251969" header="0.4921259845" footer="0.492125984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Uvod</vt:lpstr>
      <vt:lpstr>Medianovy test</vt:lpstr>
      <vt:lpstr>Znamenkovy test</vt:lpstr>
      <vt:lpstr>Mann-Whitneyuv test</vt:lpstr>
      <vt:lpstr>Kolm.-Smir. test jednovyber</vt:lpstr>
      <vt:lpstr>Kolm.-Smir. test dvouvyber</vt:lpstr>
    </vt:vector>
  </TitlesOfParts>
  <Company>FT UTB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Ponížil</dc:creator>
  <cp:lastModifiedBy>petr</cp:lastModifiedBy>
  <dcterms:created xsi:type="dcterms:W3CDTF">2015-05-07T07:32:34Z</dcterms:created>
  <dcterms:modified xsi:type="dcterms:W3CDTF">2020-03-20T17:26:35Z</dcterms:modified>
</cp:coreProperties>
</file>